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LANDS\Coastal Change grant\Data\zSHARING DATA\"/>
    </mc:Choice>
  </mc:AlternateContent>
  <xr:revisionPtr revIDLastSave="0" documentId="13_ncr:1_{B885B45E-F83B-48A3-B1CF-1D9C8F6A156C}" xr6:coauthVersionLast="47" xr6:coauthVersionMax="47" xr10:uidLastSave="{00000000-0000-0000-0000-000000000000}"/>
  <bookViews>
    <workbookView xWindow="-120" yWindow="-120" windowWidth="29040" windowHeight="15840" tabRatio="803" xr2:uid="{2E112AAF-B3FA-4D7D-B090-14107509D798}"/>
  </bookViews>
  <sheets>
    <sheet name="metrics database" sheetId="7" r:id="rId1"/>
    <sheet name="metrics change p yr noSEES27+30" sheetId="6" r:id="rId2"/>
    <sheet name="metrics DECADAL change" sheetId="9" r:id="rId3"/>
    <sheet name="wtr metrics" sheetId="5" r:id="rId4"/>
    <sheet name="sl metrics top horiz" sheetId="4" r:id="rId5"/>
    <sheet name="pl metrics" sheetId="3" r:id="rId6"/>
    <sheet name="CCsite list" sheetId="2" r:id="rId7"/>
    <sheet name="site info" sheetId="1" r:id="rId8"/>
  </sheets>
  <definedNames>
    <definedName name="_xlnm._FilterDatabase" localSheetId="1">'metrics change p yr noSEES27+30'!$A$1:$AT$1</definedName>
    <definedName name="_xlnm._FilterDatabase" localSheetId="0" hidden="1">'metrics database'!$A$1:$CD$175</definedName>
    <definedName name="_xlnm._FilterDatabase" localSheetId="2" hidden="1">'metrics DECADAL change'!$A$1:$AW$79</definedName>
    <definedName name="_xlnm._FilterDatabase" localSheetId="7" hidden="1">'site info'!$A$1:$X$1</definedName>
    <definedName name="_xlnm._FilterDatabase" localSheetId="3" hidden="1">'wtr metrics'!$A$1:$AW$1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P54" i="7" l="1"/>
  <c r="BQ54" i="7"/>
  <c r="BP75" i="7"/>
  <c r="BQ75" i="7"/>
  <c r="BP76" i="7"/>
  <c r="BQ76" i="7"/>
  <c r="BP77" i="7"/>
  <c r="BQ77" i="7"/>
  <c r="BQ156" i="7"/>
  <c r="BQ157" i="7"/>
  <c r="BP164" i="7"/>
  <c r="BQ164" i="7"/>
  <c r="BP165" i="7"/>
  <c r="BQ165" i="7"/>
  <c r="BP170" i="7"/>
  <c r="BQ170" i="7"/>
  <c r="BP171" i="7"/>
  <c r="BQ171" i="7"/>
  <c r="BP160" i="7"/>
  <c r="BQ160" i="7"/>
  <c r="BP161" i="7"/>
  <c r="BQ161" i="7"/>
  <c r="BQ162" i="7"/>
  <c r="BQ163" i="7"/>
  <c r="BP166" i="7"/>
  <c r="BQ166" i="7"/>
  <c r="BP167" i="7"/>
  <c r="BQ167" i="7"/>
  <c r="BP57" i="7"/>
  <c r="BQ57" i="7"/>
  <c r="BP62" i="7"/>
  <c r="BQ62" i="7"/>
  <c r="BP131" i="7"/>
  <c r="BQ131" i="7"/>
  <c r="BP132" i="7"/>
  <c r="BQ132" i="7"/>
  <c r="BP133" i="7"/>
  <c r="BQ133" i="7"/>
  <c r="BP63" i="7"/>
  <c r="BQ63" i="7"/>
  <c r="BP64" i="7"/>
  <c r="BQ64" i="7"/>
  <c r="BP67" i="7"/>
  <c r="BQ67" i="7"/>
  <c r="BM75" i="7"/>
  <c r="BM76" i="7"/>
  <c r="BM77" i="7"/>
  <c r="BM156" i="7"/>
  <c r="BM157" i="7"/>
  <c r="BM164" i="7"/>
  <c r="BM165" i="7"/>
  <c r="BM170" i="7"/>
  <c r="BM171" i="7"/>
  <c r="BM160" i="7"/>
  <c r="BM161" i="7"/>
  <c r="BM162" i="7"/>
  <c r="BM163" i="7"/>
  <c r="BM166" i="7"/>
  <c r="BM167" i="7"/>
  <c r="BM57" i="7"/>
  <c r="BM62" i="7"/>
  <c r="BM131" i="7"/>
  <c r="BM132" i="7"/>
  <c r="BM133" i="7"/>
  <c r="BM63" i="7"/>
  <c r="BM64" i="7"/>
  <c r="BM67" i="7"/>
  <c r="BP99" i="7"/>
  <c r="BQ99" i="7"/>
  <c r="BP112" i="7"/>
  <c r="BQ112" i="7"/>
  <c r="BP113" i="7"/>
  <c r="BQ113" i="7"/>
  <c r="BP114" i="7"/>
  <c r="BQ114" i="7"/>
  <c r="BP115" i="7"/>
  <c r="BQ115" i="7"/>
  <c r="BP116" i="7"/>
  <c r="BQ116" i="7"/>
  <c r="BP120" i="7"/>
  <c r="BQ120" i="7"/>
  <c r="BP121" i="7"/>
  <c r="BQ121" i="7"/>
  <c r="BP122" i="7"/>
  <c r="BQ122" i="7"/>
  <c r="BP117" i="7"/>
  <c r="BQ117" i="7"/>
  <c r="BP118" i="7"/>
  <c r="BQ118" i="7"/>
  <c r="BP119" i="7"/>
  <c r="BQ119" i="7"/>
  <c r="BP39" i="7"/>
  <c r="BQ39" i="7"/>
  <c r="BP40" i="7"/>
  <c r="BQ40" i="7"/>
  <c r="BP123" i="7"/>
  <c r="BQ123" i="7"/>
  <c r="BP124" i="7"/>
  <c r="BQ124" i="7"/>
  <c r="BP125" i="7"/>
  <c r="BQ125" i="7"/>
  <c r="BP154" i="7"/>
  <c r="BQ154" i="7"/>
  <c r="BP155" i="7"/>
  <c r="BQ155" i="7"/>
  <c r="BP92" i="7"/>
  <c r="BQ92" i="7"/>
  <c r="BQ93" i="7"/>
  <c r="BP94" i="7"/>
  <c r="BQ94" i="7"/>
  <c r="BQ95" i="7"/>
  <c r="BP158" i="7"/>
  <c r="BQ158" i="7"/>
  <c r="BP159" i="7"/>
  <c r="BQ159" i="7"/>
  <c r="BP100" i="7"/>
  <c r="BQ100" i="7"/>
  <c r="BP101" i="7"/>
  <c r="BQ101" i="7"/>
  <c r="BP102" i="7"/>
  <c r="BQ102" i="7"/>
  <c r="BP103" i="7"/>
  <c r="BQ103" i="7"/>
  <c r="BP104" i="7"/>
  <c r="BQ104" i="7"/>
  <c r="BP105" i="7"/>
  <c r="BQ105" i="7"/>
  <c r="BP110" i="7"/>
  <c r="BQ110" i="7"/>
  <c r="BP111" i="7"/>
  <c r="BQ111" i="7"/>
  <c r="BP108" i="7"/>
  <c r="BQ108" i="7"/>
  <c r="BP109" i="7"/>
  <c r="BQ109" i="7"/>
  <c r="BP41" i="7"/>
  <c r="BQ41" i="7"/>
  <c r="BP42" i="7"/>
  <c r="BQ42" i="7"/>
  <c r="BP126" i="7"/>
  <c r="BQ126" i="7"/>
  <c r="BP129" i="7"/>
  <c r="BQ129" i="7"/>
  <c r="BP130" i="7"/>
  <c r="BQ130" i="7"/>
  <c r="BP168" i="7"/>
  <c r="BQ168" i="7"/>
  <c r="BP169" i="7"/>
  <c r="BQ169" i="7"/>
  <c r="BM112" i="7"/>
  <c r="BM113" i="7"/>
  <c r="BM114" i="7"/>
  <c r="BM115" i="7"/>
  <c r="BM116" i="7"/>
  <c r="BM120" i="7"/>
  <c r="BM121" i="7"/>
  <c r="BM122" i="7"/>
  <c r="BM117" i="7"/>
  <c r="BM118" i="7"/>
  <c r="BM119" i="7"/>
  <c r="BM39" i="7"/>
  <c r="BM40" i="7"/>
  <c r="BM123" i="7"/>
  <c r="BM124" i="7"/>
  <c r="BM125" i="7"/>
  <c r="BM154" i="7"/>
  <c r="BM155" i="7"/>
  <c r="BM92" i="7"/>
  <c r="BM93" i="7"/>
  <c r="BM94" i="7"/>
  <c r="BM95" i="7"/>
  <c r="BM158" i="7"/>
  <c r="BM159" i="7"/>
  <c r="BM100" i="7"/>
  <c r="BM101" i="7"/>
  <c r="BM102" i="7"/>
  <c r="BM103" i="7"/>
  <c r="BM104" i="7"/>
  <c r="BM105" i="7"/>
  <c r="BM110" i="7"/>
  <c r="BM111" i="7"/>
  <c r="BM108" i="7"/>
  <c r="BM109" i="7"/>
  <c r="BM41" i="7"/>
  <c r="BM42" i="7"/>
  <c r="BM126" i="7"/>
  <c r="BM129" i="7"/>
  <c r="BM130" i="7"/>
  <c r="BM168" i="7"/>
  <c r="BM169" i="7"/>
  <c r="BP79" i="7"/>
  <c r="BQ79" i="7"/>
  <c r="BP80" i="7"/>
  <c r="BQ80" i="7"/>
  <c r="BP81" i="7"/>
  <c r="BQ81" i="7"/>
  <c r="BP82" i="7"/>
  <c r="BQ82" i="7"/>
  <c r="BP83" i="7"/>
  <c r="BQ83" i="7"/>
  <c r="BP84" i="7"/>
  <c r="BQ84" i="7"/>
  <c r="BP85" i="7"/>
  <c r="BQ85" i="7"/>
  <c r="BP86" i="7"/>
  <c r="BQ86" i="7"/>
  <c r="BP87" i="7"/>
  <c r="BQ87" i="7"/>
  <c r="BP88" i="7"/>
  <c r="BQ88" i="7"/>
  <c r="BP89" i="7"/>
  <c r="BQ89" i="7"/>
  <c r="BP90" i="7"/>
  <c r="BQ90" i="7"/>
  <c r="BP91" i="7"/>
  <c r="BQ91" i="7"/>
  <c r="BP96" i="7"/>
  <c r="BQ96" i="7"/>
  <c r="BP97" i="7"/>
  <c r="BQ97" i="7"/>
  <c r="BP98" i="7"/>
  <c r="BQ98" i="7"/>
  <c r="BP16" i="7"/>
  <c r="BQ16" i="7"/>
  <c r="BP18" i="7"/>
  <c r="BQ18" i="7"/>
  <c r="BP19" i="7"/>
  <c r="BQ19" i="7"/>
  <c r="BP20" i="7"/>
  <c r="BQ20" i="7"/>
  <c r="BP50" i="7"/>
  <c r="BQ50" i="7"/>
  <c r="BP51" i="7"/>
  <c r="BQ51" i="7"/>
  <c r="BP29" i="7"/>
  <c r="BQ29" i="7"/>
  <c r="BP30" i="7"/>
  <c r="BQ30" i="7"/>
  <c r="BP33" i="7"/>
  <c r="BQ33" i="7"/>
  <c r="BP34" i="7"/>
  <c r="BQ34" i="7"/>
  <c r="BP21" i="7"/>
  <c r="BQ21" i="7"/>
  <c r="BP28" i="7"/>
  <c r="BQ28" i="7"/>
  <c r="BP72" i="7"/>
  <c r="BQ72" i="7"/>
  <c r="BP73" i="7"/>
  <c r="BQ73" i="7"/>
  <c r="BP74" i="7"/>
  <c r="BQ74" i="7"/>
  <c r="BP65" i="7"/>
  <c r="BQ65" i="7"/>
  <c r="BP66" i="7"/>
  <c r="BQ66" i="7"/>
  <c r="BM79" i="7"/>
  <c r="BM80" i="7"/>
  <c r="BM81" i="7"/>
  <c r="BM82" i="7"/>
  <c r="BM83" i="7"/>
  <c r="BM84" i="7"/>
  <c r="BM85" i="7"/>
  <c r="BM86" i="7"/>
  <c r="BM87" i="7"/>
  <c r="BM88" i="7"/>
  <c r="BM89" i="7"/>
  <c r="BM90" i="7"/>
  <c r="BM91" i="7"/>
  <c r="BM96" i="7"/>
  <c r="BM97" i="7"/>
  <c r="BM98" i="7"/>
  <c r="BM16" i="7"/>
  <c r="BM18" i="7"/>
  <c r="BM19" i="7"/>
  <c r="BM20" i="7"/>
  <c r="BM50" i="7"/>
  <c r="BM51" i="7"/>
  <c r="BM29" i="7"/>
  <c r="BM30" i="7"/>
  <c r="BM33" i="7"/>
  <c r="BM34" i="7"/>
  <c r="BM21" i="7"/>
  <c r="BM28" i="7"/>
  <c r="BM72" i="7"/>
  <c r="BM73" i="7"/>
  <c r="BM74" i="7"/>
  <c r="BM65" i="7"/>
  <c r="BM66" i="7"/>
  <c r="BM31" i="7"/>
  <c r="BQ53" i="7"/>
  <c r="BQ52" i="7"/>
  <c r="BQ49" i="7"/>
  <c r="BQ146" i="7"/>
  <c r="BQ145" i="7"/>
  <c r="BQ151" i="7"/>
  <c r="BQ150" i="7"/>
  <c r="BQ149" i="7"/>
  <c r="BQ148" i="7"/>
  <c r="BQ147" i="7"/>
  <c r="BQ144" i="7"/>
  <c r="BQ138" i="7"/>
  <c r="BQ137" i="7"/>
  <c r="BQ143" i="7"/>
  <c r="BQ142" i="7"/>
  <c r="BQ141" i="7"/>
  <c r="BQ140" i="7"/>
  <c r="BQ139" i="7"/>
  <c r="BQ136" i="7"/>
  <c r="BQ135" i="7"/>
  <c r="BQ134" i="7"/>
  <c r="BQ128" i="7"/>
  <c r="BQ127" i="7"/>
  <c r="BQ56" i="7"/>
  <c r="BQ55" i="7"/>
  <c r="BQ175" i="7"/>
  <c r="BQ174" i="7"/>
  <c r="BQ46" i="7"/>
  <c r="BQ45" i="7"/>
  <c r="BQ48" i="7"/>
  <c r="BQ47" i="7"/>
  <c r="BQ44" i="7"/>
  <c r="BQ43" i="7"/>
  <c r="BQ107" i="7"/>
  <c r="BQ106" i="7"/>
  <c r="BQ38" i="7"/>
  <c r="BQ37" i="7"/>
  <c r="BQ36" i="7"/>
  <c r="BQ35" i="7"/>
  <c r="BQ61" i="7"/>
  <c r="BQ60" i="7"/>
  <c r="BQ59" i="7"/>
  <c r="BQ58" i="7"/>
  <c r="BQ153" i="7"/>
  <c r="BQ152" i="7"/>
  <c r="BQ32" i="7"/>
  <c r="BQ31" i="7"/>
  <c r="BQ78" i="7"/>
  <c r="BQ25" i="7"/>
  <c r="BQ24" i="7"/>
  <c r="BQ27" i="7"/>
  <c r="BQ26" i="7"/>
  <c r="BQ23" i="7"/>
  <c r="BQ22" i="7"/>
  <c r="BQ13" i="7"/>
  <c r="BQ12" i="7"/>
  <c r="BQ15" i="7"/>
  <c r="BQ14" i="7"/>
  <c r="BQ9" i="7"/>
  <c r="BQ8" i="7"/>
  <c r="BQ11" i="7"/>
  <c r="BQ10" i="7"/>
  <c r="BQ7" i="7"/>
  <c r="BQ71" i="7"/>
  <c r="BQ70" i="7"/>
  <c r="BQ69" i="7"/>
  <c r="BQ68" i="7"/>
  <c r="BQ173" i="7"/>
  <c r="BQ172" i="7"/>
  <c r="BQ5" i="7"/>
  <c r="BQ4" i="7"/>
  <c r="BQ3" i="7"/>
  <c r="BQ2" i="7"/>
  <c r="BP53" i="7"/>
  <c r="BP52" i="7"/>
  <c r="BP49" i="7"/>
  <c r="BP146" i="7"/>
  <c r="BP145" i="7"/>
  <c r="BP151" i="7"/>
  <c r="BP150" i="7"/>
  <c r="BP149" i="7"/>
  <c r="BP148" i="7"/>
  <c r="BP147" i="7"/>
  <c r="BP144" i="7"/>
  <c r="BP138" i="7"/>
  <c r="BP137" i="7"/>
  <c r="BP143" i="7"/>
  <c r="BP142" i="7"/>
  <c r="BP141" i="7"/>
  <c r="BP140" i="7"/>
  <c r="BP139" i="7"/>
  <c r="BP136" i="7"/>
  <c r="BP135" i="7"/>
  <c r="BP134" i="7"/>
  <c r="BP128" i="7"/>
  <c r="BP127" i="7"/>
  <c r="BP56" i="7"/>
  <c r="BP55" i="7"/>
  <c r="BP175" i="7"/>
  <c r="BP174" i="7"/>
  <c r="BP46" i="7"/>
  <c r="BP45" i="7"/>
  <c r="BP48" i="7"/>
  <c r="BP47" i="7"/>
  <c r="BP44" i="7"/>
  <c r="BP43" i="7"/>
  <c r="BP107" i="7"/>
  <c r="BP106" i="7"/>
  <c r="BP38" i="7"/>
  <c r="BP37" i="7"/>
  <c r="BP36" i="7"/>
  <c r="BP35" i="7"/>
  <c r="BP61" i="7"/>
  <c r="BP60" i="7"/>
  <c r="BP59" i="7"/>
  <c r="BP58" i="7"/>
  <c r="BP153" i="7"/>
  <c r="BP152" i="7"/>
  <c r="BP32" i="7"/>
  <c r="BP31" i="7"/>
  <c r="BP78" i="7"/>
  <c r="BP25" i="7"/>
  <c r="BP24" i="7"/>
  <c r="BP27" i="7"/>
  <c r="BP26" i="7"/>
  <c r="BP13" i="7"/>
  <c r="BP12" i="7"/>
  <c r="BP15" i="7"/>
  <c r="BP14" i="7"/>
  <c r="BP9" i="7"/>
  <c r="BP8" i="7"/>
  <c r="BP11" i="7"/>
  <c r="BP10" i="7"/>
  <c r="BP7" i="7"/>
  <c r="BP6" i="7"/>
  <c r="BP71" i="7"/>
  <c r="BP70" i="7"/>
  <c r="BP69" i="7"/>
  <c r="BP68" i="7"/>
  <c r="BP173" i="7"/>
  <c r="BP172" i="7"/>
  <c r="BP3" i="7"/>
  <c r="BP2" i="7"/>
  <c r="BM54" i="7"/>
  <c r="BM53" i="7"/>
  <c r="BM52" i="7"/>
  <c r="BM49" i="7"/>
  <c r="BM146" i="7"/>
  <c r="BM145" i="7"/>
  <c r="BM151" i="7"/>
  <c r="BM150" i="7"/>
  <c r="BM149" i="7"/>
  <c r="BM148" i="7"/>
  <c r="BM147" i="7"/>
  <c r="BM144" i="7"/>
  <c r="BM138" i="7"/>
  <c r="BM137" i="7"/>
  <c r="BM143" i="7"/>
  <c r="BM142" i="7"/>
  <c r="BM141" i="7"/>
  <c r="BM140" i="7"/>
  <c r="BM139" i="7"/>
  <c r="BM136" i="7"/>
  <c r="BM135" i="7"/>
  <c r="BM134" i="7"/>
  <c r="BM128" i="7"/>
  <c r="BM127" i="7"/>
  <c r="BM56" i="7"/>
  <c r="BM55" i="7"/>
  <c r="BM175" i="7"/>
  <c r="BM174" i="7"/>
  <c r="BM46" i="7"/>
  <c r="BM45" i="7"/>
  <c r="BM48" i="7"/>
  <c r="BM47" i="7"/>
  <c r="BM44" i="7"/>
  <c r="BM43" i="7"/>
  <c r="BM107" i="7"/>
  <c r="BM106" i="7"/>
  <c r="BM99" i="7"/>
  <c r="BM38" i="7"/>
  <c r="BM37" i="7"/>
  <c r="BM36" i="7"/>
  <c r="BM35" i="7"/>
  <c r="BM61" i="7"/>
  <c r="BM60" i="7"/>
  <c r="BM59" i="7"/>
  <c r="BM58" i="7"/>
  <c r="BM153" i="7"/>
  <c r="BM152" i="7"/>
  <c r="BM32" i="7"/>
  <c r="BM78" i="7"/>
  <c r="BM25" i="7"/>
  <c r="BM24" i="7"/>
  <c r="BM27" i="7"/>
  <c r="BM26" i="7"/>
  <c r="BM23" i="7"/>
  <c r="BM22" i="7"/>
  <c r="BM13" i="7"/>
  <c r="BM12" i="7"/>
  <c r="BM15" i="7"/>
  <c r="BM14" i="7"/>
  <c r="BM9" i="7"/>
  <c r="BM8" i="7"/>
  <c r="BM11" i="7"/>
  <c r="BM10" i="7"/>
  <c r="BM7" i="7"/>
  <c r="BM6" i="7"/>
  <c r="BM71" i="7"/>
  <c r="BM70" i="7"/>
  <c r="BM69" i="7"/>
  <c r="BM68" i="7"/>
  <c r="BM173" i="7"/>
  <c r="BM172" i="7"/>
  <c r="BM5" i="7"/>
  <c r="BM4" i="7"/>
  <c r="BM3" i="7"/>
  <c r="BM2" i="7"/>
  <c r="AY166" i="7"/>
  <c r="AY3" i="7"/>
  <c r="AY172" i="7"/>
  <c r="AY173" i="7"/>
  <c r="AY68" i="7"/>
  <c r="AY69" i="7"/>
  <c r="AY70" i="7"/>
  <c r="AY71" i="7"/>
  <c r="AY6" i="7"/>
  <c r="AY7" i="7"/>
  <c r="AY10" i="7"/>
  <c r="AY11" i="7"/>
  <c r="AY8" i="7"/>
  <c r="AY9" i="7"/>
  <c r="AY14" i="7"/>
  <c r="AY15" i="7"/>
  <c r="AY12" i="7"/>
  <c r="AY13" i="7"/>
  <c r="AY26" i="7"/>
  <c r="AY27" i="7"/>
  <c r="AY24" i="7"/>
  <c r="AY25" i="7"/>
  <c r="AY78" i="7"/>
  <c r="AY79" i="7"/>
  <c r="AY80" i="7"/>
  <c r="AY81" i="7"/>
  <c r="AY82" i="7"/>
  <c r="AY83" i="7"/>
  <c r="AY84" i="7"/>
  <c r="AY85" i="7"/>
  <c r="AY86" i="7"/>
  <c r="AY87" i="7"/>
  <c r="AY88" i="7"/>
  <c r="AY89" i="7"/>
  <c r="AY90" i="7"/>
  <c r="AY91" i="7"/>
  <c r="AY96" i="7"/>
  <c r="AY97" i="7"/>
  <c r="AY98" i="7"/>
  <c r="AY16" i="7"/>
  <c r="AY18" i="7"/>
  <c r="AY19" i="7"/>
  <c r="AY20" i="7"/>
  <c r="AY50" i="7"/>
  <c r="AY51" i="7"/>
  <c r="AY29" i="7"/>
  <c r="AY30" i="7"/>
  <c r="AY33" i="7"/>
  <c r="AY34" i="7"/>
  <c r="AY21" i="7"/>
  <c r="AY28" i="7"/>
  <c r="AY72" i="7"/>
  <c r="AY73" i="7"/>
  <c r="AY74" i="7"/>
  <c r="AY65" i="7"/>
  <c r="AY66" i="7"/>
  <c r="AY31" i="7"/>
  <c r="AY32" i="7"/>
  <c r="AY152" i="7"/>
  <c r="AY153" i="7"/>
  <c r="AY58" i="7"/>
  <c r="AY59" i="7"/>
  <c r="AY60" i="7"/>
  <c r="AY61" i="7"/>
  <c r="AY35" i="7"/>
  <c r="AY36" i="7"/>
  <c r="AY37" i="7"/>
  <c r="AY38" i="7"/>
  <c r="AY99" i="7"/>
  <c r="AY112" i="7"/>
  <c r="AY113" i="7"/>
  <c r="AY114" i="7"/>
  <c r="AY115" i="7"/>
  <c r="AY116" i="7"/>
  <c r="AY120" i="7"/>
  <c r="AY121" i="7"/>
  <c r="AY122" i="7"/>
  <c r="AY117" i="7"/>
  <c r="AY118" i="7"/>
  <c r="AY119" i="7"/>
  <c r="AY39" i="7"/>
  <c r="AY40" i="7"/>
  <c r="AY123" i="7"/>
  <c r="AY124" i="7"/>
  <c r="AY125" i="7"/>
  <c r="AY154" i="7"/>
  <c r="AY155" i="7"/>
  <c r="AY92" i="7"/>
  <c r="AY94" i="7"/>
  <c r="AY158" i="7"/>
  <c r="AY159" i="7"/>
  <c r="AY100" i="7"/>
  <c r="AY101" i="7"/>
  <c r="AY102" i="7"/>
  <c r="AY103" i="7"/>
  <c r="AY104" i="7"/>
  <c r="AY105" i="7"/>
  <c r="AY110" i="7"/>
  <c r="AY111" i="7"/>
  <c r="AY108" i="7"/>
  <c r="AY109" i="7"/>
  <c r="AY41" i="7"/>
  <c r="AY42" i="7"/>
  <c r="AY126" i="7"/>
  <c r="AY129" i="7"/>
  <c r="AY130" i="7"/>
  <c r="AY168" i="7"/>
  <c r="AY169" i="7"/>
  <c r="AY106" i="7"/>
  <c r="AY107" i="7"/>
  <c r="AY43" i="7"/>
  <c r="AY44" i="7"/>
  <c r="AY47" i="7"/>
  <c r="AY48" i="7"/>
  <c r="AY45" i="7"/>
  <c r="AY46" i="7"/>
  <c r="AY174" i="7"/>
  <c r="AY175" i="7"/>
  <c r="AY55" i="7"/>
  <c r="AY56" i="7"/>
  <c r="AY127" i="7"/>
  <c r="AY128" i="7"/>
  <c r="AY134" i="7"/>
  <c r="AY135" i="7"/>
  <c r="AY136" i="7"/>
  <c r="AY139" i="7"/>
  <c r="AY140" i="7"/>
  <c r="AY141" i="7"/>
  <c r="AY142" i="7"/>
  <c r="AY143" i="7"/>
  <c r="AY137" i="7"/>
  <c r="AY138" i="7"/>
  <c r="AY144" i="7"/>
  <c r="AY147" i="7"/>
  <c r="AY148" i="7"/>
  <c r="AY149" i="7"/>
  <c r="AY150" i="7"/>
  <c r="AY151" i="7"/>
  <c r="AY145" i="7"/>
  <c r="AY146" i="7"/>
  <c r="AY49" i="7"/>
  <c r="AY52" i="7"/>
  <c r="AY53" i="7"/>
  <c r="AY54" i="7"/>
  <c r="AY75" i="7"/>
  <c r="AY76" i="7"/>
  <c r="AY77" i="7"/>
  <c r="AY164" i="7"/>
  <c r="AY165" i="7"/>
  <c r="AY170" i="7"/>
  <c r="AY171" i="7"/>
  <c r="AY160" i="7"/>
  <c r="AY161" i="7"/>
  <c r="AY167" i="7"/>
  <c r="AY57" i="7"/>
  <c r="AY62" i="7"/>
  <c r="AY131" i="7"/>
  <c r="AY132" i="7"/>
  <c r="AY133" i="7"/>
  <c r="AY63" i="7"/>
  <c r="AY64" i="7"/>
  <c r="AY67" i="7"/>
  <c r="AY2" i="7"/>
  <c r="BT3" i="7" l="1"/>
  <c r="BT4" i="7"/>
  <c r="BT5" i="7"/>
  <c r="BT172" i="7"/>
  <c r="BT173" i="7"/>
  <c r="BT68" i="7"/>
  <c r="BT69" i="7"/>
  <c r="BT70" i="7"/>
  <c r="BT71" i="7"/>
  <c r="BT7" i="7"/>
  <c r="BT14" i="7"/>
  <c r="BT15" i="7"/>
  <c r="BT8" i="7"/>
  <c r="BT9" i="7"/>
  <c r="BT10" i="7"/>
  <c r="BT11" i="7"/>
  <c r="BT12" i="7"/>
  <c r="BT13" i="7"/>
  <c r="BT22" i="7"/>
  <c r="BT23" i="7"/>
  <c r="BT24" i="7"/>
  <c r="BT25" i="7"/>
  <c r="BT26" i="7"/>
  <c r="BT27" i="7"/>
  <c r="BT16" i="7"/>
  <c r="BT18" i="7"/>
  <c r="BT19" i="7"/>
  <c r="BT20" i="7"/>
  <c r="BT50" i="7"/>
  <c r="BT51" i="7"/>
  <c r="BT21" i="7"/>
  <c r="BT28" i="7"/>
  <c r="BT29" i="7"/>
  <c r="BT30" i="7"/>
  <c r="BT152" i="7"/>
  <c r="BT153" i="7"/>
  <c r="BT58" i="7"/>
  <c r="BT59" i="7"/>
  <c r="BT60" i="7"/>
  <c r="BT61" i="7"/>
  <c r="BT72" i="7"/>
  <c r="BT74" i="7"/>
  <c r="BT65" i="7"/>
  <c r="BT66" i="7"/>
  <c r="BT31" i="7"/>
  <c r="BT32" i="7"/>
  <c r="BT33" i="7"/>
  <c r="BT34" i="7"/>
  <c r="BT35" i="7"/>
  <c r="BT36" i="7"/>
  <c r="BT37" i="7"/>
  <c r="BT38" i="7"/>
  <c r="BT154" i="7"/>
  <c r="BT155" i="7"/>
  <c r="BT92" i="7"/>
  <c r="BT93" i="7"/>
  <c r="BT94" i="7"/>
  <c r="BT95" i="7"/>
  <c r="BT39" i="7"/>
  <c r="BT40" i="7"/>
  <c r="BT158" i="7"/>
  <c r="BT159" i="7"/>
  <c r="BT100" i="7"/>
  <c r="BT101" i="7"/>
  <c r="BT102" i="7"/>
  <c r="BT103" i="7"/>
  <c r="BT104" i="7"/>
  <c r="BT105" i="7"/>
  <c r="BT106" i="7"/>
  <c r="BT107" i="7"/>
  <c r="BT108" i="7"/>
  <c r="BT109" i="7"/>
  <c r="BT110" i="7"/>
  <c r="BT111" i="7"/>
  <c r="BT168" i="7"/>
  <c r="BT169" i="7"/>
  <c r="BT41" i="7"/>
  <c r="BT42" i="7"/>
  <c r="BT43" i="7"/>
  <c r="BT44" i="7"/>
  <c r="BT45" i="7"/>
  <c r="BT46" i="7"/>
  <c r="BT47" i="7"/>
  <c r="BT48" i="7"/>
  <c r="BT174" i="7"/>
  <c r="BT175" i="7"/>
  <c r="BT127" i="7"/>
  <c r="BT128" i="7"/>
  <c r="BT134" i="7"/>
  <c r="BT135" i="7"/>
  <c r="BT136" i="7"/>
  <c r="BT139" i="7"/>
  <c r="BT140" i="7"/>
  <c r="BT141" i="7"/>
  <c r="BT142" i="7"/>
  <c r="BT143" i="7"/>
  <c r="BT137" i="7"/>
  <c r="BT138" i="7"/>
  <c r="BT144" i="7"/>
  <c r="BT147" i="7"/>
  <c r="BT148" i="7"/>
  <c r="BT149" i="7"/>
  <c r="BT150" i="7"/>
  <c r="BT151" i="7"/>
  <c r="BT145" i="7"/>
  <c r="BT146" i="7"/>
  <c r="BT49" i="7"/>
  <c r="BT52" i="7"/>
  <c r="BT53" i="7"/>
  <c r="BT54" i="7"/>
  <c r="BT55" i="7"/>
  <c r="BT56" i="7"/>
  <c r="BT75" i="7"/>
  <c r="BT77" i="7"/>
  <c r="BT156" i="7"/>
  <c r="BT157" i="7"/>
  <c r="BT170" i="7"/>
  <c r="BT171" i="7"/>
  <c r="BT160" i="7"/>
  <c r="BT161" i="7"/>
  <c r="BT162" i="7"/>
  <c r="BT163" i="7"/>
  <c r="BT164" i="7"/>
  <c r="BT165" i="7"/>
  <c r="BT166" i="7"/>
  <c r="BT167" i="7"/>
  <c r="BT57" i="7"/>
  <c r="BT62" i="7"/>
  <c r="BT63" i="7"/>
  <c r="BT67" i="7"/>
  <c r="BT2" i="7"/>
  <c r="BV3" i="7"/>
  <c r="BW3" i="7"/>
  <c r="BV172" i="7"/>
  <c r="BW172" i="7"/>
  <c r="BV173" i="7"/>
  <c r="BW173" i="7"/>
  <c r="BV68" i="7"/>
  <c r="BW68" i="7"/>
  <c r="BV69" i="7"/>
  <c r="BW69" i="7"/>
  <c r="BV70" i="7"/>
  <c r="BW70" i="7"/>
  <c r="BV71" i="7"/>
  <c r="BW71" i="7"/>
  <c r="BV6" i="7"/>
  <c r="BW6" i="7"/>
  <c r="BV7" i="7"/>
  <c r="BW7" i="7"/>
  <c r="BV14" i="7"/>
  <c r="BW14" i="7"/>
  <c r="BV15" i="7"/>
  <c r="BW15" i="7"/>
  <c r="BV8" i="7"/>
  <c r="BW8" i="7"/>
  <c r="BV9" i="7"/>
  <c r="BW9" i="7"/>
  <c r="BV10" i="7"/>
  <c r="BW10" i="7"/>
  <c r="BV11" i="7"/>
  <c r="BW11" i="7"/>
  <c r="BV12" i="7"/>
  <c r="BW12" i="7"/>
  <c r="BV13" i="7"/>
  <c r="BW13" i="7"/>
  <c r="BV24" i="7"/>
  <c r="BW24" i="7"/>
  <c r="BV25" i="7"/>
  <c r="BW25" i="7"/>
  <c r="BV26" i="7"/>
  <c r="BW26" i="7"/>
  <c r="BV27" i="7"/>
  <c r="BW27" i="7"/>
  <c r="BV16" i="7"/>
  <c r="BW16" i="7"/>
  <c r="BV18" i="7"/>
  <c r="BW18" i="7"/>
  <c r="BV19" i="7"/>
  <c r="BW19" i="7"/>
  <c r="BV20" i="7"/>
  <c r="BW20" i="7"/>
  <c r="BV50" i="7"/>
  <c r="BW50" i="7"/>
  <c r="BV51" i="7"/>
  <c r="BW51" i="7"/>
  <c r="BV21" i="7"/>
  <c r="BW21" i="7"/>
  <c r="BV28" i="7"/>
  <c r="BW28" i="7"/>
  <c r="BV29" i="7"/>
  <c r="BW29" i="7"/>
  <c r="BV30" i="7"/>
  <c r="BW30" i="7"/>
  <c r="BV152" i="7"/>
  <c r="BW152" i="7"/>
  <c r="BV153" i="7"/>
  <c r="BW153" i="7"/>
  <c r="BV58" i="7"/>
  <c r="BW58" i="7"/>
  <c r="BV59" i="7"/>
  <c r="BW59" i="7"/>
  <c r="BV60" i="7"/>
  <c r="BW60" i="7"/>
  <c r="BV61" i="7"/>
  <c r="BW61" i="7"/>
  <c r="BV72" i="7"/>
  <c r="BW72" i="7"/>
  <c r="BV74" i="7"/>
  <c r="BW74" i="7"/>
  <c r="BV65" i="7"/>
  <c r="BW65" i="7"/>
  <c r="BV66" i="7"/>
  <c r="BW66" i="7"/>
  <c r="BV31" i="7"/>
  <c r="BW31" i="7"/>
  <c r="BV32" i="7"/>
  <c r="BW32" i="7"/>
  <c r="BV33" i="7"/>
  <c r="BW33" i="7"/>
  <c r="BV34" i="7"/>
  <c r="BW34" i="7"/>
  <c r="BV35" i="7"/>
  <c r="BW35" i="7"/>
  <c r="BV36" i="7"/>
  <c r="BW36" i="7"/>
  <c r="BV37" i="7"/>
  <c r="BW37" i="7"/>
  <c r="BV38" i="7"/>
  <c r="BW38" i="7"/>
  <c r="BV154" i="7"/>
  <c r="BW154" i="7"/>
  <c r="BV155" i="7"/>
  <c r="BW155" i="7"/>
  <c r="BV92" i="7"/>
  <c r="BW92" i="7"/>
  <c r="BV94" i="7"/>
  <c r="BW94" i="7"/>
  <c r="BV39" i="7"/>
  <c r="BW39" i="7"/>
  <c r="BV40" i="7"/>
  <c r="BW40" i="7"/>
  <c r="BV158" i="7"/>
  <c r="BW158" i="7"/>
  <c r="BV159" i="7"/>
  <c r="BW159" i="7"/>
  <c r="BV100" i="7"/>
  <c r="BW100" i="7"/>
  <c r="BV101" i="7"/>
  <c r="BW101" i="7"/>
  <c r="BV102" i="7"/>
  <c r="BW102" i="7"/>
  <c r="BV103" i="7"/>
  <c r="BW103" i="7"/>
  <c r="BV104" i="7"/>
  <c r="BW104" i="7"/>
  <c r="BV105" i="7"/>
  <c r="BW105" i="7"/>
  <c r="BV106" i="7"/>
  <c r="BW106" i="7"/>
  <c r="BV107" i="7"/>
  <c r="BW107" i="7"/>
  <c r="BV108" i="7"/>
  <c r="BW108" i="7"/>
  <c r="BV109" i="7"/>
  <c r="BW109" i="7"/>
  <c r="BV110" i="7"/>
  <c r="BW110" i="7"/>
  <c r="BV111" i="7"/>
  <c r="BW111" i="7"/>
  <c r="BV168" i="7"/>
  <c r="BW168" i="7"/>
  <c r="BV169" i="7"/>
  <c r="BW169" i="7"/>
  <c r="BV41" i="7"/>
  <c r="BW41" i="7"/>
  <c r="BV42" i="7"/>
  <c r="BW42" i="7"/>
  <c r="BV43" i="7"/>
  <c r="BW43" i="7"/>
  <c r="BV44" i="7"/>
  <c r="BW44" i="7"/>
  <c r="BV45" i="7"/>
  <c r="BW45" i="7"/>
  <c r="BV46" i="7"/>
  <c r="BW46" i="7"/>
  <c r="BV47" i="7"/>
  <c r="BW47" i="7"/>
  <c r="BV48" i="7"/>
  <c r="BW48" i="7"/>
  <c r="BV174" i="7"/>
  <c r="BW174" i="7"/>
  <c r="BV175" i="7"/>
  <c r="BW175" i="7"/>
  <c r="BV127" i="7"/>
  <c r="BW127" i="7"/>
  <c r="BV128" i="7"/>
  <c r="BW128" i="7"/>
  <c r="BV134" i="7"/>
  <c r="BW134" i="7"/>
  <c r="BV135" i="7"/>
  <c r="BW135" i="7"/>
  <c r="BV136" i="7"/>
  <c r="BW136" i="7"/>
  <c r="BV139" i="7"/>
  <c r="BW139" i="7"/>
  <c r="BV140" i="7"/>
  <c r="BW140" i="7"/>
  <c r="BV141" i="7"/>
  <c r="BW141" i="7"/>
  <c r="BV142" i="7"/>
  <c r="BW142" i="7"/>
  <c r="BV143" i="7"/>
  <c r="BW143" i="7"/>
  <c r="BV137" i="7"/>
  <c r="BW137" i="7"/>
  <c r="BV138" i="7"/>
  <c r="BW138" i="7"/>
  <c r="BV144" i="7"/>
  <c r="BW144" i="7"/>
  <c r="BV147" i="7"/>
  <c r="BW147" i="7"/>
  <c r="BV148" i="7"/>
  <c r="BW148" i="7"/>
  <c r="BV149" i="7"/>
  <c r="BW149" i="7"/>
  <c r="BV150" i="7"/>
  <c r="BW150" i="7"/>
  <c r="BV151" i="7"/>
  <c r="BW151" i="7"/>
  <c r="BV145" i="7"/>
  <c r="BW145" i="7"/>
  <c r="BV146" i="7"/>
  <c r="BW146" i="7"/>
  <c r="BV49" i="7"/>
  <c r="BW49" i="7"/>
  <c r="BV52" i="7"/>
  <c r="BW52" i="7"/>
  <c r="BV53" i="7"/>
  <c r="BW53" i="7"/>
  <c r="BV54" i="7"/>
  <c r="BW54" i="7"/>
  <c r="BV55" i="7"/>
  <c r="BW55" i="7"/>
  <c r="BV56" i="7"/>
  <c r="BW56" i="7"/>
  <c r="BV75" i="7"/>
  <c r="BW75" i="7"/>
  <c r="BV77" i="7"/>
  <c r="BW77" i="7"/>
  <c r="BV170" i="7"/>
  <c r="BW170" i="7"/>
  <c r="BV171" i="7"/>
  <c r="BW171" i="7"/>
  <c r="BV160" i="7"/>
  <c r="BW160" i="7"/>
  <c r="BV161" i="7"/>
  <c r="BW161" i="7"/>
  <c r="BV164" i="7"/>
  <c r="BW164" i="7"/>
  <c r="BV165" i="7"/>
  <c r="BW165" i="7"/>
  <c r="BV166" i="7"/>
  <c r="BW166" i="7"/>
  <c r="BV167" i="7"/>
  <c r="BW167" i="7"/>
  <c r="BV57" i="7"/>
  <c r="BW57" i="7"/>
  <c r="BV62" i="7"/>
  <c r="BW62" i="7"/>
  <c r="BV63" i="7"/>
  <c r="BW63" i="7"/>
  <c r="BV67" i="7"/>
  <c r="BW67" i="7"/>
  <c r="BW2" i="7"/>
  <c r="BV2" i="7"/>
  <c r="BU2" i="7"/>
  <c r="BU3" i="7"/>
  <c r="BU172" i="7"/>
  <c r="BU173" i="7"/>
  <c r="BU68" i="7"/>
  <c r="BU69" i="7"/>
  <c r="BU70" i="7"/>
  <c r="BU71" i="7"/>
  <c r="BU6" i="7"/>
  <c r="BU7" i="7"/>
  <c r="BU14" i="7"/>
  <c r="BU15" i="7"/>
  <c r="BU8" i="7"/>
  <c r="BU9" i="7"/>
  <c r="BU10" i="7"/>
  <c r="BU11" i="7"/>
  <c r="BU12" i="7"/>
  <c r="BU13" i="7"/>
  <c r="BU24" i="7"/>
  <c r="BU25" i="7"/>
  <c r="BU26" i="7"/>
  <c r="BU27" i="7"/>
  <c r="BU16" i="7"/>
  <c r="BU18" i="7"/>
  <c r="BU19" i="7"/>
  <c r="BU20" i="7"/>
  <c r="BU50" i="7"/>
  <c r="BU51" i="7"/>
  <c r="BU21" i="7"/>
  <c r="BU28" i="7"/>
  <c r="BU29" i="7"/>
  <c r="BU30" i="7"/>
  <c r="BU152" i="7"/>
  <c r="BU153" i="7"/>
  <c r="BU58" i="7"/>
  <c r="BU59" i="7"/>
  <c r="BU60" i="7"/>
  <c r="BU61" i="7"/>
  <c r="BU72" i="7"/>
  <c r="BU74" i="7"/>
  <c r="BU65" i="7"/>
  <c r="BU66" i="7"/>
  <c r="BU31" i="7"/>
  <c r="BU32" i="7"/>
  <c r="BU33" i="7"/>
  <c r="BU34" i="7"/>
  <c r="BU35" i="7"/>
  <c r="BU36" i="7"/>
  <c r="BU37" i="7"/>
  <c r="BU38" i="7"/>
  <c r="BU154" i="7"/>
  <c r="BU155" i="7"/>
  <c r="BU92" i="7"/>
  <c r="BU94" i="7"/>
  <c r="BU39" i="7"/>
  <c r="BU40" i="7"/>
  <c r="BU158" i="7"/>
  <c r="BU159" i="7"/>
  <c r="BU100" i="7"/>
  <c r="BU101" i="7"/>
  <c r="BU102" i="7"/>
  <c r="BU103" i="7"/>
  <c r="BU104" i="7"/>
  <c r="BU105" i="7"/>
  <c r="BU106" i="7"/>
  <c r="BU107" i="7"/>
  <c r="BU108" i="7"/>
  <c r="BU109" i="7"/>
  <c r="BU110" i="7"/>
  <c r="BU111" i="7"/>
  <c r="BU168" i="7"/>
  <c r="BU169" i="7"/>
  <c r="BU41" i="7"/>
  <c r="BU42" i="7"/>
  <c r="BU43" i="7"/>
  <c r="BU44" i="7"/>
  <c r="BU45" i="7"/>
  <c r="BU46" i="7"/>
  <c r="BU47" i="7"/>
  <c r="BU48" i="7"/>
  <c r="BU174" i="7"/>
  <c r="BU175" i="7"/>
  <c r="BU127" i="7"/>
  <c r="BU128" i="7"/>
  <c r="BU134" i="7"/>
  <c r="BU135" i="7"/>
  <c r="BU136" i="7"/>
  <c r="BU139" i="7"/>
  <c r="BU140" i="7"/>
  <c r="BU141" i="7"/>
  <c r="BU142" i="7"/>
  <c r="BU143" i="7"/>
  <c r="BU137" i="7"/>
  <c r="BU138" i="7"/>
  <c r="BU144" i="7"/>
  <c r="BU147" i="7"/>
  <c r="BU148" i="7"/>
  <c r="BU149" i="7"/>
  <c r="BU150" i="7"/>
  <c r="BU151" i="7"/>
  <c r="BU145" i="7"/>
  <c r="BU146" i="7"/>
  <c r="BU49" i="7"/>
  <c r="BU52" i="7"/>
  <c r="BU53" i="7"/>
  <c r="BU54" i="7"/>
  <c r="BU55" i="7"/>
  <c r="BU56" i="7"/>
  <c r="BU75" i="7"/>
  <c r="BU77" i="7"/>
  <c r="BU170" i="7"/>
  <c r="BU171" i="7"/>
  <c r="BU160" i="7"/>
  <c r="BU161" i="7"/>
  <c r="BU164" i="7"/>
  <c r="BU165" i="7"/>
  <c r="BU166" i="7"/>
  <c r="BU167" i="7"/>
  <c r="BU57" i="7"/>
  <c r="BU62" i="7"/>
  <c r="BU63" i="7"/>
  <c r="BU67" i="7"/>
  <c r="BX19" i="7"/>
  <c r="BX20" i="7"/>
  <c r="BX50" i="7"/>
  <c r="BX51" i="7"/>
  <c r="BX29" i="7"/>
  <c r="BX30" i="7"/>
  <c r="BX33" i="7"/>
  <c r="AC68" i="7"/>
  <c r="X3" i="7" l="1"/>
  <c r="X71" i="7"/>
  <c r="X7" i="7"/>
  <c r="X11" i="7"/>
  <c r="X9" i="7"/>
  <c r="X13" i="7"/>
  <c r="X27" i="7"/>
  <c r="X18" i="7"/>
  <c r="X20" i="7"/>
  <c r="X51" i="7"/>
  <c r="X30" i="7"/>
  <c r="X34" i="7"/>
  <c r="X28" i="7"/>
  <c r="X74" i="7"/>
  <c r="X66" i="7"/>
  <c r="X32" i="7"/>
  <c r="X36" i="7"/>
  <c r="X38" i="7"/>
  <c r="X40" i="7"/>
  <c r="X42" i="7"/>
  <c r="X107" i="7"/>
  <c r="X44" i="7"/>
  <c r="X48" i="7"/>
  <c r="X46" i="7"/>
  <c r="X56" i="7"/>
  <c r="X128" i="7"/>
  <c r="X135" i="7"/>
  <c r="X139" i="7"/>
  <c r="X141" i="7"/>
  <c r="X143" i="7"/>
  <c r="X138" i="7"/>
  <c r="X147" i="7"/>
  <c r="X149" i="7"/>
  <c r="X151" i="7"/>
  <c r="X146" i="7"/>
  <c r="X52" i="7"/>
  <c r="X54" i="7"/>
  <c r="X77" i="7"/>
  <c r="X62" i="7"/>
  <c r="X64" i="7"/>
  <c r="X67" i="7"/>
  <c r="Y3" i="7"/>
  <c r="Y4" i="7"/>
  <c r="Y5" i="7"/>
  <c r="Y172" i="7"/>
  <c r="Y173" i="7"/>
  <c r="Y68" i="7"/>
  <c r="Y69" i="7"/>
  <c r="Y70" i="7"/>
  <c r="Y71" i="7"/>
  <c r="Y6" i="7"/>
  <c r="Y7" i="7"/>
  <c r="Y10" i="7"/>
  <c r="Y11" i="7"/>
  <c r="Y9" i="7"/>
  <c r="Y14" i="7"/>
  <c r="Y12" i="7"/>
  <c r="Y13" i="7"/>
  <c r="Y22" i="7"/>
  <c r="Y23" i="7"/>
  <c r="Y26" i="7"/>
  <c r="Y27" i="7"/>
  <c r="Y24" i="7"/>
  <c r="Y25" i="7"/>
  <c r="Y16" i="7"/>
  <c r="Y18" i="7"/>
  <c r="Y19" i="7"/>
  <c r="Y20" i="7"/>
  <c r="Y51" i="7"/>
  <c r="Y29" i="7"/>
  <c r="Y30" i="7"/>
  <c r="Y33" i="7"/>
  <c r="Y34" i="7"/>
  <c r="Y21" i="7"/>
  <c r="Y28" i="7"/>
  <c r="Y72" i="7"/>
  <c r="Y73" i="7"/>
  <c r="Y74" i="7"/>
  <c r="Y65" i="7"/>
  <c r="Y66" i="7"/>
  <c r="Y31" i="7"/>
  <c r="Y32" i="7"/>
  <c r="Y152" i="7"/>
  <c r="Y153" i="7"/>
  <c r="Y58" i="7"/>
  <c r="Y59" i="7"/>
  <c r="Y60" i="7"/>
  <c r="Y61" i="7"/>
  <c r="Y35" i="7"/>
  <c r="Y36" i="7"/>
  <c r="Y37" i="7"/>
  <c r="Y38" i="7"/>
  <c r="Y39" i="7"/>
  <c r="Y40" i="7"/>
  <c r="Y154" i="7"/>
  <c r="Y155" i="7"/>
  <c r="Y92" i="7"/>
  <c r="Y93" i="7"/>
  <c r="Y94" i="7"/>
  <c r="Y95" i="7"/>
  <c r="Y158" i="7"/>
  <c r="Y159" i="7"/>
  <c r="Y100" i="7"/>
  <c r="Y101" i="7"/>
  <c r="Y102" i="7"/>
  <c r="Y103" i="7"/>
  <c r="Y104" i="7"/>
  <c r="Y105" i="7"/>
  <c r="Y110" i="7"/>
  <c r="Y111" i="7"/>
  <c r="Y108" i="7"/>
  <c r="Y109" i="7"/>
  <c r="Y41" i="7"/>
  <c r="Y42" i="7"/>
  <c r="Y168" i="7"/>
  <c r="Y169" i="7"/>
  <c r="Y106" i="7"/>
  <c r="Y107" i="7"/>
  <c r="Y43" i="7"/>
  <c r="Y44" i="7"/>
  <c r="Y47" i="7"/>
  <c r="Y48" i="7"/>
  <c r="Y45" i="7"/>
  <c r="Y46" i="7"/>
  <c r="Y174" i="7"/>
  <c r="Y175" i="7"/>
  <c r="Y55" i="7"/>
  <c r="Y56" i="7"/>
  <c r="Y127" i="7"/>
  <c r="Y128" i="7"/>
  <c r="Y134" i="7"/>
  <c r="Y135" i="7"/>
  <c r="Y136" i="7"/>
  <c r="Y139" i="7"/>
  <c r="Y140" i="7"/>
  <c r="Y141" i="7"/>
  <c r="Y142" i="7"/>
  <c r="Y143" i="7"/>
  <c r="Y137" i="7"/>
  <c r="Y138" i="7"/>
  <c r="Y144" i="7"/>
  <c r="Y147" i="7"/>
  <c r="Y148" i="7"/>
  <c r="Y149" i="7"/>
  <c r="Y150" i="7"/>
  <c r="Y151" i="7"/>
  <c r="Y145" i="7"/>
  <c r="Y146" i="7"/>
  <c r="Y49" i="7"/>
  <c r="Y52" i="7"/>
  <c r="Y53" i="7"/>
  <c r="Y54" i="7"/>
  <c r="Y75" i="7"/>
  <c r="Y76" i="7"/>
  <c r="Y77" i="7"/>
  <c r="Y156" i="7"/>
  <c r="Y164" i="7"/>
  <c r="Y165" i="7"/>
  <c r="Y170" i="7"/>
  <c r="Y171" i="7"/>
  <c r="Y160" i="7"/>
  <c r="Y161" i="7"/>
  <c r="Y162" i="7"/>
  <c r="Y163" i="7"/>
  <c r="Y166" i="7"/>
  <c r="Y167" i="7"/>
  <c r="Y57" i="7"/>
  <c r="Y62" i="7"/>
  <c r="Y63" i="7"/>
  <c r="Y64" i="7"/>
  <c r="Y67" i="7"/>
  <c r="Y2" i="7"/>
  <c r="AC3" i="7" l="1"/>
  <c r="AC4" i="7"/>
  <c r="AC5" i="7"/>
  <c r="AC172" i="7"/>
  <c r="AC173" i="7"/>
  <c r="AC69" i="7"/>
  <c r="AC70" i="7"/>
  <c r="AC71" i="7"/>
  <c r="AC6" i="7"/>
  <c r="AC7" i="7"/>
  <c r="AC10" i="7"/>
  <c r="AC9" i="7"/>
  <c r="AC14" i="7"/>
  <c r="AC11" i="7"/>
  <c r="AC12" i="7"/>
  <c r="AC13" i="7"/>
  <c r="AC22" i="7"/>
  <c r="AC23" i="7"/>
  <c r="AC26" i="7"/>
  <c r="AC25" i="7"/>
  <c r="AC24" i="7"/>
  <c r="AC27" i="7"/>
  <c r="AC16" i="7"/>
  <c r="AC18" i="7"/>
  <c r="AC19" i="7"/>
  <c r="AC20" i="7"/>
  <c r="AC51" i="7"/>
  <c r="AC29" i="7"/>
  <c r="AC28" i="7"/>
  <c r="AC33" i="7"/>
  <c r="AC30" i="7"/>
  <c r="AC21" i="7"/>
  <c r="AC153" i="7"/>
  <c r="AC72" i="7"/>
  <c r="AC73" i="7"/>
  <c r="AC59" i="7"/>
  <c r="AC65" i="7"/>
  <c r="AC61" i="7"/>
  <c r="AC31" i="7"/>
  <c r="AC74" i="7"/>
  <c r="AC152" i="7"/>
  <c r="AC66" i="7"/>
  <c r="AC58" i="7"/>
  <c r="AC32" i="7"/>
  <c r="AC60" i="7"/>
  <c r="AC34" i="7"/>
  <c r="AC35" i="7"/>
  <c r="AC37" i="7"/>
  <c r="AC36" i="7"/>
  <c r="AC38" i="7"/>
  <c r="AC39" i="7"/>
  <c r="AC155" i="7"/>
  <c r="AC154" i="7"/>
  <c r="AC93" i="7"/>
  <c r="AC92" i="7"/>
  <c r="AC95" i="7"/>
  <c r="AC94" i="7"/>
  <c r="AC40" i="7"/>
  <c r="AC158" i="7"/>
  <c r="AC159" i="7"/>
  <c r="AC100" i="7"/>
  <c r="AC101" i="7"/>
  <c r="AC102" i="7"/>
  <c r="AC103" i="7"/>
  <c r="AC104" i="7"/>
  <c r="AC105" i="7"/>
  <c r="AC110" i="7"/>
  <c r="AC107" i="7"/>
  <c r="AC108" i="7"/>
  <c r="AC109" i="7"/>
  <c r="AC41" i="7"/>
  <c r="AC111" i="7"/>
  <c r="AC169" i="7"/>
  <c r="AC168" i="7"/>
  <c r="AC42" i="7"/>
  <c r="AC106" i="7"/>
  <c r="AC43" i="7"/>
  <c r="AC44" i="7"/>
  <c r="AC47" i="7"/>
  <c r="AC46" i="7"/>
  <c r="AC45" i="7"/>
  <c r="AC48" i="7"/>
  <c r="AC174" i="7"/>
  <c r="AC175" i="7"/>
  <c r="AC55" i="7"/>
  <c r="AC128" i="7"/>
  <c r="AC127" i="7"/>
  <c r="AC135" i="7"/>
  <c r="AC134" i="7"/>
  <c r="AC139" i="7"/>
  <c r="AC136" i="7"/>
  <c r="AC141" i="7"/>
  <c r="AC140" i="7"/>
  <c r="AC143" i="7"/>
  <c r="AC142" i="7"/>
  <c r="AC138" i="7"/>
  <c r="AC137" i="7"/>
  <c r="AC147" i="7"/>
  <c r="AC144" i="7"/>
  <c r="AC149" i="7"/>
  <c r="AC148" i="7"/>
  <c r="AC151" i="7"/>
  <c r="AC150" i="7"/>
  <c r="AC146" i="7"/>
  <c r="AC145" i="7"/>
  <c r="AC52" i="7"/>
  <c r="AC49" i="7"/>
  <c r="AC54" i="7"/>
  <c r="AC53" i="7"/>
  <c r="AC56" i="7"/>
  <c r="AC75" i="7"/>
  <c r="AC76" i="7"/>
  <c r="AC77" i="7"/>
  <c r="AC156" i="7"/>
  <c r="AC164" i="7"/>
  <c r="AC171" i="7"/>
  <c r="AC170" i="7"/>
  <c r="AC161" i="7"/>
  <c r="AC160" i="7"/>
  <c r="AC163" i="7"/>
  <c r="AC162" i="7"/>
  <c r="AC165" i="7"/>
  <c r="AC166" i="7"/>
  <c r="AC167" i="7"/>
  <c r="AC57" i="7"/>
  <c r="AC62" i="7"/>
  <c r="AC63" i="7"/>
  <c r="AC64" i="7"/>
  <c r="AC67" i="7"/>
  <c r="AC2" i="7"/>
  <c r="AR68" i="7" l="1"/>
  <c r="AR70" i="7"/>
  <c r="AR7" i="7"/>
  <c r="AR74" i="7"/>
  <c r="AR69" i="7"/>
  <c r="AR30" i="7"/>
  <c r="AR18" i="7"/>
  <c r="AR20" i="7"/>
  <c r="AR51" i="7"/>
  <c r="AR107" i="7"/>
  <c r="AR157" i="7"/>
  <c r="AR14" i="7"/>
  <c r="AR40" i="7"/>
  <c r="AR34" i="7"/>
  <c r="AR48" i="7"/>
  <c r="AR52" i="7"/>
  <c r="AR28" i="7"/>
  <c r="AR76" i="7"/>
  <c r="AR110" i="7"/>
  <c r="AR32" i="7"/>
  <c r="AR36" i="7"/>
  <c r="AR9" i="7"/>
  <c r="AR56" i="7"/>
  <c r="AR42" i="7"/>
  <c r="AR66" i="7"/>
  <c r="AR38" i="7"/>
  <c r="AR111" i="7"/>
  <c r="AR164" i="7"/>
  <c r="AR146" i="7"/>
  <c r="AR165" i="7"/>
  <c r="AR156" i="7"/>
  <c r="AR27" i="7"/>
  <c r="AR62" i="7"/>
  <c r="AR13" i="7"/>
  <c r="AR44" i="7"/>
  <c r="AR77" i="7"/>
  <c r="AR11" i="7"/>
  <c r="AR3" i="7"/>
  <c r="AR15" i="7"/>
  <c r="AR72" i="7"/>
  <c r="AR73" i="7"/>
  <c r="AR54" i="7"/>
  <c r="AR75" i="7"/>
  <c r="AR46" i="7"/>
  <c r="AR71" i="7"/>
  <c r="AK27" i="7"/>
  <c r="AK7" i="7"/>
  <c r="AK48" i="7"/>
  <c r="AK62" i="7"/>
  <c r="AK13" i="7"/>
  <c r="AK30" i="7"/>
  <c r="AK20" i="7"/>
  <c r="AK71" i="7"/>
  <c r="AK44" i="7"/>
  <c r="AK74" i="7"/>
  <c r="AK34" i="7"/>
  <c r="AK38" i="7"/>
  <c r="AK51" i="7"/>
  <c r="AK18" i="7"/>
  <c r="AK40" i="7"/>
  <c r="AK42" i="7"/>
  <c r="AK107" i="7"/>
  <c r="AK36" i="7"/>
  <c r="AK9" i="7"/>
  <c r="AK77" i="7"/>
  <c r="AK32" i="7"/>
  <c r="AK66" i="7"/>
  <c r="AK146" i="7"/>
  <c r="AK11" i="7"/>
  <c r="AK70" i="7"/>
  <c r="AK76" i="7"/>
  <c r="AK14" i="7"/>
  <c r="AK68" i="7"/>
  <c r="AK165" i="7"/>
  <c r="AK156" i="7"/>
  <c r="AK157" i="7"/>
  <c r="AK28" i="7"/>
  <c r="AK52" i="7"/>
  <c r="AK164" i="7"/>
  <c r="AK69" i="7"/>
  <c r="AK3" i="7"/>
  <c r="AK15" i="7"/>
  <c r="AK72" i="7"/>
  <c r="AK73" i="7"/>
  <c r="AK54" i="7"/>
  <c r="AK75" i="7"/>
  <c r="AK111" i="7"/>
  <c r="AK110" i="7"/>
  <c r="AK46" i="7"/>
  <c r="AK56" i="7"/>
  <c r="AJ29" i="9" l="1"/>
  <c r="AK29" i="9"/>
  <c r="AL29" i="9"/>
  <c r="AJ7" i="9"/>
  <c r="AK7" i="9"/>
  <c r="AL7" i="9"/>
  <c r="AJ63" i="9"/>
  <c r="AK63" i="9"/>
  <c r="AL63" i="9"/>
  <c r="AJ30" i="9"/>
  <c r="AK30" i="9"/>
  <c r="AL30" i="9"/>
  <c r="AJ72" i="9"/>
  <c r="AK72" i="9"/>
  <c r="AL72" i="9"/>
  <c r="AJ4" i="9"/>
  <c r="AK4" i="9"/>
  <c r="AL4" i="9"/>
  <c r="AJ62" i="9"/>
  <c r="AK62" i="9"/>
  <c r="AL62" i="9"/>
  <c r="AJ48" i="9"/>
  <c r="AK48" i="9"/>
  <c r="AL48" i="9"/>
  <c r="AJ28" i="9"/>
  <c r="AK28" i="9"/>
  <c r="AL28" i="9"/>
  <c r="AJ2" i="9"/>
  <c r="AK2" i="9"/>
  <c r="AL2" i="9"/>
  <c r="AJ78" i="9"/>
  <c r="AK78" i="9"/>
  <c r="AL78" i="9"/>
  <c r="AJ31" i="9"/>
  <c r="AK31" i="9"/>
  <c r="AL31" i="9"/>
  <c r="AJ32" i="9"/>
  <c r="AK32" i="9"/>
  <c r="AL32" i="9"/>
  <c r="AJ10" i="9"/>
  <c r="AK10" i="9"/>
  <c r="AL10" i="9"/>
  <c r="AJ19" i="9"/>
  <c r="AK19" i="9"/>
  <c r="AL19" i="9"/>
  <c r="AJ66" i="9"/>
  <c r="AK66" i="9"/>
  <c r="AL66" i="9"/>
  <c r="AJ33" i="9"/>
  <c r="AK33" i="9"/>
  <c r="AL33" i="9"/>
  <c r="AJ54" i="9"/>
  <c r="AK54" i="9"/>
  <c r="AL54" i="9"/>
  <c r="AJ25" i="9"/>
  <c r="AK25" i="9"/>
  <c r="AL25" i="9"/>
  <c r="AJ21" i="9"/>
  <c r="AK21" i="9"/>
  <c r="AL21" i="9"/>
  <c r="AJ18" i="9"/>
  <c r="AK18" i="9"/>
  <c r="AL18" i="9"/>
  <c r="AJ47" i="9"/>
  <c r="AK47" i="9"/>
  <c r="AL47" i="9"/>
  <c r="AJ57" i="9"/>
  <c r="AK57" i="9"/>
  <c r="AL57" i="9"/>
  <c r="AJ34" i="9"/>
  <c r="AK34" i="9"/>
  <c r="AL34" i="9"/>
  <c r="AJ35" i="9"/>
  <c r="AK35" i="9"/>
  <c r="AL35" i="9"/>
  <c r="AJ23" i="9"/>
  <c r="AK23" i="9"/>
  <c r="AL23" i="9"/>
  <c r="AJ26" i="9"/>
  <c r="AK26" i="9"/>
  <c r="AL26" i="9"/>
  <c r="AJ5" i="9"/>
  <c r="AK5" i="9"/>
  <c r="AL5" i="9"/>
  <c r="AJ50" i="9"/>
  <c r="AK50" i="9"/>
  <c r="AL50" i="9"/>
  <c r="AJ67" i="9"/>
  <c r="AK67" i="9"/>
  <c r="AL67" i="9"/>
  <c r="AJ70" i="9"/>
  <c r="AK70" i="9"/>
  <c r="AL70" i="9"/>
  <c r="AJ53" i="9"/>
  <c r="AK53" i="9"/>
  <c r="AL53" i="9"/>
  <c r="AJ49" i="9"/>
  <c r="AK49" i="9"/>
  <c r="AL49" i="9"/>
  <c r="AJ14" i="9"/>
  <c r="AK14" i="9"/>
  <c r="AL14" i="9"/>
  <c r="AJ36" i="9"/>
  <c r="AK36" i="9"/>
  <c r="AL36" i="9"/>
  <c r="AJ65" i="9"/>
  <c r="AK65" i="9"/>
  <c r="AL65" i="9"/>
  <c r="AJ73" i="9"/>
  <c r="AK73" i="9"/>
  <c r="AL73" i="9"/>
  <c r="AJ56" i="9"/>
  <c r="AK56" i="9"/>
  <c r="AL56" i="9"/>
  <c r="AJ75" i="9"/>
  <c r="AK75" i="9"/>
  <c r="AL75" i="9"/>
  <c r="AJ61" i="9"/>
  <c r="AK61" i="9"/>
  <c r="AL61" i="9"/>
  <c r="AJ24" i="9"/>
  <c r="AK24" i="9"/>
  <c r="AL24" i="9"/>
  <c r="AJ37" i="9"/>
  <c r="AK37" i="9"/>
  <c r="AL37" i="9"/>
  <c r="AJ9" i="9"/>
  <c r="AK9" i="9"/>
  <c r="AL9" i="9"/>
  <c r="AJ76" i="9"/>
  <c r="AK76" i="9"/>
  <c r="AL76" i="9"/>
  <c r="AJ38" i="9"/>
  <c r="AK38" i="9"/>
  <c r="AL38" i="9"/>
  <c r="AJ3" i="9"/>
  <c r="AK3" i="9"/>
  <c r="AL3" i="9"/>
  <c r="AJ64" i="9"/>
  <c r="AK64" i="9"/>
  <c r="AL64" i="9"/>
  <c r="AJ39" i="9"/>
  <c r="AK39" i="9"/>
  <c r="AL39" i="9"/>
  <c r="AJ20" i="9"/>
  <c r="AK20" i="9"/>
  <c r="AL20" i="9"/>
  <c r="AJ69" i="9"/>
  <c r="AK69" i="9"/>
  <c r="AL69" i="9"/>
  <c r="AJ40" i="9"/>
  <c r="AK40" i="9"/>
  <c r="AL40" i="9"/>
  <c r="AJ41" i="9"/>
  <c r="AK41" i="9"/>
  <c r="AL41" i="9"/>
  <c r="AJ55" i="9"/>
  <c r="AK55" i="9"/>
  <c r="AL55" i="9"/>
  <c r="AJ8" i="9"/>
  <c r="AK8" i="9"/>
  <c r="AL8" i="9"/>
  <c r="AJ11" i="9"/>
  <c r="AK11" i="9"/>
  <c r="AL11" i="9"/>
  <c r="AJ6" i="9"/>
  <c r="AK6" i="9"/>
  <c r="AL6" i="9"/>
  <c r="AJ27" i="9"/>
  <c r="AK27" i="9"/>
  <c r="AL27" i="9"/>
  <c r="AJ12" i="9"/>
  <c r="AK12" i="9"/>
  <c r="AL12" i="9"/>
  <c r="AJ51" i="9"/>
  <c r="AK51" i="9"/>
  <c r="AL51" i="9"/>
  <c r="AJ77" i="9"/>
  <c r="AK77" i="9"/>
  <c r="AL77" i="9"/>
  <c r="AJ42" i="9"/>
  <c r="AK42" i="9"/>
  <c r="AL42" i="9"/>
  <c r="AJ71" i="9"/>
  <c r="AK71" i="9"/>
  <c r="AL71" i="9"/>
  <c r="AJ68" i="9"/>
  <c r="AK68" i="9"/>
  <c r="AL68" i="9"/>
  <c r="AJ74" i="9"/>
  <c r="AK74" i="9"/>
  <c r="AL74" i="9"/>
  <c r="AJ52" i="9"/>
  <c r="AK52" i="9"/>
  <c r="AL52" i="9"/>
  <c r="AJ43" i="9"/>
  <c r="AK43" i="9"/>
  <c r="AL43" i="9"/>
  <c r="AJ44" i="9"/>
  <c r="AK44" i="9"/>
  <c r="AL44" i="9"/>
  <c r="AJ59" i="9"/>
  <c r="AK59" i="9"/>
  <c r="AL59" i="9"/>
  <c r="AJ15" i="9"/>
  <c r="AK15" i="9"/>
  <c r="AL15" i="9"/>
  <c r="AJ58" i="9"/>
  <c r="AK58" i="9"/>
  <c r="AL58" i="9"/>
  <c r="AJ45" i="9"/>
  <c r="AK45" i="9"/>
  <c r="AL45" i="9"/>
  <c r="AJ79" i="9"/>
  <c r="AK79" i="9"/>
  <c r="AL79" i="9"/>
  <c r="AJ60" i="9"/>
  <c r="AK60" i="9"/>
  <c r="AL60" i="9"/>
  <c r="AJ17" i="9"/>
  <c r="AK17" i="9"/>
  <c r="AL17" i="9"/>
  <c r="AJ22" i="9"/>
  <c r="AK22" i="9"/>
  <c r="AL22" i="9"/>
  <c r="AJ46" i="9"/>
  <c r="AK46" i="9"/>
  <c r="AL46" i="9"/>
  <c r="AJ13" i="9"/>
  <c r="AK13" i="9"/>
  <c r="AL13" i="9"/>
  <c r="AK16" i="9"/>
  <c r="AL16" i="9"/>
  <c r="AJ16" i="9"/>
  <c r="BG71" i="7"/>
  <c r="BG6" i="7"/>
  <c r="Q3" i="3"/>
  <c r="Q4" i="3"/>
  <c r="Q5" i="3"/>
  <c r="BG5" i="7" s="1"/>
  <c r="Q6" i="3"/>
  <c r="BG172" i="7" s="1"/>
  <c r="Q7" i="3"/>
  <c r="BG173" i="7" s="1"/>
  <c r="Q8" i="3"/>
  <c r="BG68" i="7" s="1"/>
  <c r="Q9" i="3"/>
  <c r="BG69" i="7" s="1"/>
  <c r="Q10" i="3"/>
  <c r="BG70" i="7" s="1"/>
  <c r="Q11" i="3"/>
  <c r="Q13" i="3"/>
  <c r="BG7" i="7" s="1"/>
  <c r="Q14" i="3"/>
  <c r="BG10" i="7" s="1"/>
  <c r="Q15" i="3"/>
  <c r="BG11" i="7" s="1"/>
  <c r="Q16" i="3"/>
  <c r="BG8" i="7" s="1"/>
  <c r="Q17" i="3"/>
  <c r="BG9" i="7" s="1"/>
  <c r="Q18" i="3"/>
  <c r="BG14" i="7" s="1"/>
  <c r="Q19" i="3"/>
  <c r="BG15" i="7" s="1"/>
  <c r="Q20" i="3"/>
  <c r="BG12" i="7" s="1"/>
  <c r="Q21" i="3"/>
  <c r="BG13" i="7" s="1"/>
  <c r="Q22" i="3"/>
  <c r="BG22" i="7" s="1"/>
  <c r="Q23" i="3"/>
  <c r="BG23" i="7" s="1"/>
  <c r="Q24" i="3"/>
  <c r="BG26" i="7" s="1"/>
  <c r="Q25" i="3"/>
  <c r="BG27" i="7" s="1"/>
  <c r="Q26" i="3"/>
  <c r="BG24" i="7" s="1"/>
  <c r="Q27" i="3"/>
  <c r="BG25" i="7" s="1"/>
  <c r="Q28" i="3"/>
  <c r="BG78" i="7" s="1"/>
  <c r="Q29" i="3"/>
  <c r="BG79" i="7" s="1"/>
  <c r="Q30" i="3"/>
  <c r="BG80" i="7" s="1"/>
  <c r="Q31" i="3"/>
  <c r="BG81" i="7" s="1"/>
  <c r="Q32" i="3"/>
  <c r="BG82" i="7" s="1"/>
  <c r="Q33" i="3"/>
  <c r="BG83" i="7" s="1"/>
  <c r="Q34" i="3"/>
  <c r="BG84" i="7" s="1"/>
  <c r="Q35" i="3"/>
  <c r="BG85" i="7" s="1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2" i="3"/>
  <c r="BF3" i="7"/>
  <c r="BF4" i="7"/>
  <c r="BF5" i="7"/>
  <c r="BF172" i="7"/>
  <c r="BF173" i="7"/>
  <c r="BF68" i="7"/>
  <c r="BF69" i="7"/>
  <c r="BF70" i="7"/>
  <c r="BF71" i="7"/>
  <c r="BF6" i="7"/>
  <c r="BF7" i="7"/>
  <c r="BF10" i="7"/>
  <c r="BF11" i="7"/>
  <c r="BF8" i="7"/>
  <c r="BF9" i="7"/>
  <c r="BF14" i="7"/>
  <c r="BF15" i="7"/>
  <c r="BF12" i="7"/>
  <c r="BF13" i="7"/>
  <c r="BF22" i="7"/>
  <c r="BF23" i="7"/>
  <c r="BF26" i="7"/>
  <c r="BF27" i="7"/>
  <c r="BF24" i="7"/>
  <c r="BF25" i="7"/>
  <c r="BF78" i="7"/>
  <c r="BF79" i="7"/>
  <c r="BF80" i="7"/>
  <c r="BF81" i="7"/>
  <c r="BF82" i="7"/>
  <c r="BF83" i="7"/>
  <c r="BF84" i="7"/>
  <c r="BF85" i="7"/>
  <c r="BF86" i="7"/>
  <c r="BF87" i="7"/>
  <c r="BF88" i="7"/>
  <c r="BF89" i="7"/>
  <c r="BF90" i="7"/>
  <c r="BF91" i="7"/>
  <c r="BF96" i="7"/>
  <c r="BF97" i="7"/>
  <c r="BF98" i="7"/>
  <c r="BF16" i="7"/>
  <c r="BF18" i="7"/>
  <c r="BF19" i="7"/>
  <c r="BF20" i="7"/>
  <c r="BF50" i="7"/>
  <c r="BF51" i="7"/>
  <c r="BF29" i="7"/>
  <c r="BF30" i="7"/>
  <c r="BF33" i="7"/>
  <c r="BF34" i="7"/>
  <c r="BF21" i="7"/>
  <c r="BF28" i="7"/>
  <c r="BF72" i="7"/>
  <c r="BF73" i="7"/>
  <c r="BF74" i="7"/>
  <c r="BF65" i="7"/>
  <c r="BF66" i="7"/>
  <c r="BF31" i="7"/>
  <c r="BF32" i="7"/>
  <c r="BF152" i="7"/>
  <c r="BF153" i="7"/>
  <c r="BF58" i="7"/>
  <c r="BF59" i="7"/>
  <c r="BF60" i="7"/>
  <c r="BF61" i="7"/>
  <c r="BF35" i="7"/>
  <c r="BF36" i="7"/>
  <c r="BF37" i="7"/>
  <c r="BF38" i="7"/>
  <c r="BF99" i="7"/>
  <c r="BF112" i="7"/>
  <c r="BF113" i="7"/>
  <c r="BF114" i="7"/>
  <c r="BF115" i="7"/>
  <c r="BF116" i="7"/>
  <c r="BF120" i="7"/>
  <c r="BF121" i="7"/>
  <c r="BF122" i="7"/>
  <c r="BF117" i="7"/>
  <c r="BF118" i="7"/>
  <c r="BF119" i="7"/>
  <c r="BF39" i="7"/>
  <c r="BF40" i="7"/>
  <c r="BF123" i="7"/>
  <c r="BF124" i="7"/>
  <c r="BF125" i="7"/>
  <c r="BF154" i="7"/>
  <c r="BF155" i="7"/>
  <c r="BF92" i="7"/>
  <c r="BF93" i="7"/>
  <c r="BF94" i="7"/>
  <c r="BF95" i="7"/>
  <c r="BF158" i="7"/>
  <c r="BF159" i="7"/>
  <c r="BF100" i="7"/>
  <c r="BF101" i="7"/>
  <c r="BF102" i="7"/>
  <c r="BF103" i="7"/>
  <c r="BF104" i="7"/>
  <c r="BF105" i="7"/>
  <c r="BF110" i="7"/>
  <c r="BF111" i="7"/>
  <c r="BF108" i="7"/>
  <c r="BF109" i="7"/>
  <c r="BF41" i="7"/>
  <c r="BF42" i="7"/>
  <c r="BF126" i="7"/>
  <c r="BF129" i="7"/>
  <c r="BF130" i="7"/>
  <c r="BF168" i="7"/>
  <c r="BF169" i="7"/>
  <c r="BF106" i="7"/>
  <c r="BF107" i="7"/>
  <c r="BF43" i="7"/>
  <c r="BF44" i="7"/>
  <c r="BF47" i="7"/>
  <c r="BF48" i="7"/>
  <c r="BF45" i="7"/>
  <c r="BF46" i="7"/>
  <c r="BF174" i="7"/>
  <c r="BF175" i="7"/>
  <c r="BF55" i="7"/>
  <c r="BF56" i="7"/>
  <c r="BF127" i="7"/>
  <c r="BF128" i="7"/>
  <c r="BF134" i="7"/>
  <c r="BF135" i="7"/>
  <c r="BF136" i="7"/>
  <c r="BF139" i="7"/>
  <c r="BF140" i="7"/>
  <c r="BF141" i="7"/>
  <c r="BF142" i="7"/>
  <c r="BF143" i="7"/>
  <c r="BF137" i="7"/>
  <c r="BF138" i="7"/>
  <c r="BF144" i="7"/>
  <c r="BF147" i="7"/>
  <c r="BF148" i="7"/>
  <c r="BF149" i="7"/>
  <c r="BF150" i="7"/>
  <c r="BF151" i="7"/>
  <c r="BF145" i="7"/>
  <c r="BF146" i="7"/>
  <c r="BF49" i="7"/>
  <c r="BF52" i="7"/>
  <c r="BF53" i="7"/>
  <c r="BF54" i="7"/>
  <c r="BF75" i="7"/>
  <c r="BF76" i="7"/>
  <c r="BF77" i="7"/>
  <c r="BF156" i="7"/>
  <c r="BF157" i="7"/>
  <c r="BF164" i="7"/>
  <c r="BF165" i="7"/>
  <c r="BF170" i="7"/>
  <c r="BF171" i="7"/>
  <c r="BF160" i="7"/>
  <c r="BF161" i="7"/>
  <c r="BF162" i="7"/>
  <c r="BF163" i="7"/>
  <c r="BF166" i="7"/>
  <c r="BF167" i="7"/>
  <c r="BF57" i="7"/>
  <c r="BF62" i="7"/>
  <c r="BF131" i="7"/>
  <c r="BF132" i="7"/>
  <c r="BF133" i="7"/>
  <c r="BF63" i="7"/>
  <c r="BF64" i="7"/>
  <c r="BF67" i="7"/>
  <c r="BF2" i="7"/>
  <c r="AU13" i="9"/>
  <c r="C13" i="9"/>
  <c r="B13" i="9"/>
  <c r="AU46" i="9"/>
  <c r="C46" i="9"/>
  <c r="B46" i="9"/>
  <c r="AU22" i="9"/>
  <c r="C22" i="9"/>
  <c r="B22" i="9"/>
  <c r="AU17" i="9"/>
  <c r="C17" i="9"/>
  <c r="B17" i="9"/>
  <c r="AU60" i="9"/>
  <c r="C60" i="9"/>
  <c r="B60" i="9"/>
  <c r="AU79" i="9"/>
  <c r="C79" i="9"/>
  <c r="B79" i="9"/>
  <c r="AU45" i="9"/>
  <c r="C45" i="9"/>
  <c r="B45" i="9"/>
  <c r="AU58" i="9"/>
  <c r="C58" i="9"/>
  <c r="B58" i="9"/>
  <c r="AU15" i="9"/>
  <c r="C15" i="9"/>
  <c r="B15" i="9"/>
  <c r="AU59" i="9"/>
  <c r="C59" i="9"/>
  <c r="B59" i="9"/>
  <c r="AU44" i="9"/>
  <c r="C44" i="9"/>
  <c r="B44" i="9"/>
  <c r="AU43" i="9"/>
  <c r="C43" i="9"/>
  <c r="B43" i="9"/>
  <c r="AU52" i="9"/>
  <c r="C52" i="9"/>
  <c r="B52" i="9"/>
  <c r="AU74" i="9"/>
  <c r="C74" i="9"/>
  <c r="B74" i="9"/>
  <c r="AU68" i="9"/>
  <c r="C68" i="9"/>
  <c r="B68" i="9"/>
  <c r="AU71" i="9"/>
  <c r="C71" i="9"/>
  <c r="B71" i="9"/>
  <c r="AU42" i="9"/>
  <c r="C42" i="9"/>
  <c r="B42" i="9"/>
  <c r="AU77" i="9"/>
  <c r="C77" i="9"/>
  <c r="B77" i="9"/>
  <c r="AU51" i="9"/>
  <c r="C51" i="9"/>
  <c r="B51" i="9"/>
  <c r="AU12" i="9"/>
  <c r="C12" i="9"/>
  <c r="B12" i="9"/>
  <c r="AU27" i="9"/>
  <c r="C27" i="9"/>
  <c r="B27" i="9"/>
  <c r="AU6" i="9"/>
  <c r="C6" i="9"/>
  <c r="B6" i="9"/>
  <c r="AU11" i="9"/>
  <c r="C11" i="9"/>
  <c r="B11" i="9"/>
  <c r="AU8" i="9"/>
  <c r="C8" i="9"/>
  <c r="B8" i="9"/>
  <c r="AU55" i="9"/>
  <c r="C55" i="9"/>
  <c r="B55" i="9"/>
  <c r="AU41" i="9"/>
  <c r="C41" i="9"/>
  <c r="B41" i="9"/>
  <c r="AU40" i="9"/>
  <c r="C40" i="9"/>
  <c r="B40" i="9"/>
  <c r="AU69" i="9"/>
  <c r="C69" i="9"/>
  <c r="B69" i="9"/>
  <c r="AU20" i="9"/>
  <c r="C20" i="9"/>
  <c r="B20" i="9"/>
  <c r="AU39" i="9"/>
  <c r="C39" i="9"/>
  <c r="B39" i="9"/>
  <c r="AU64" i="9"/>
  <c r="C64" i="9"/>
  <c r="B64" i="9"/>
  <c r="AU3" i="9"/>
  <c r="C3" i="9"/>
  <c r="B3" i="9"/>
  <c r="AU38" i="9"/>
  <c r="C38" i="9"/>
  <c r="B38" i="9"/>
  <c r="AU76" i="9"/>
  <c r="C76" i="9"/>
  <c r="B76" i="9"/>
  <c r="AU9" i="9"/>
  <c r="C9" i="9"/>
  <c r="B9" i="9"/>
  <c r="AU37" i="9"/>
  <c r="C37" i="9"/>
  <c r="B37" i="9"/>
  <c r="AU24" i="9"/>
  <c r="C24" i="9"/>
  <c r="B24" i="9"/>
  <c r="AU61" i="9"/>
  <c r="C61" i="9"/>
  <c r="B61" i="9"/>
  <c r="AU75" i="9"/>
  <c r="C75" i="9"/>
  <c r="B75" i="9"/>
  <c r="AU56" i="9"/>
  <c r="C56" i="9"/>
  <c r="B56" i="9"/>
  <c r="AU73" i="9"/>
  <c r="C73" i="9"/>
  <c r="B73" i="9"/>
  <c r="AU65" i="9"/>
  <c r="C65" i="9"/>
  <c r="B65" i="9"/>
  <c r="AU36" i="9"/>
  <c r="C36" i="9"/>
  <c r="B36" i="9"/>
  <c r="AU14" i="9"/>
  <c r="C14" i="9"/>
  <c r="B14" i="9"/>
  <c r="AU49" i="9"/>
  <c r="C49" i="9"/>
  <c r="B49" i="9"/>
  <c r="AU53" i="9"/>
  <c r="C53" i="9"/>
  <c r="B53" i="9"/>
  <c r="AU70" i="9"/>
  <c r="C70" i="9"/>
  <c r="B70" i="9"/>
  <c r="AU67" i="9"/>
  <c r="C67" i="9"/>
  <c r="B67" i="9"/>
  <c r="AU50" i="9"/>
  <c r="C50" i="9"/>
  <c r="B50" i="9"/>
  <c r="AU5" i="9"/>
  <c r="C5" i="9"/>
  <c r="B5" i="9"/>
  <c r="AU26" i="9"/>
  <c r="C26" i="9"/>
  <c r="B26" i="9"/>
  <c r="AU23" i="9"/>
  <c r="C23" i="9"/>
  <c r="B23" i="9"/>
  <c r="AU35" i="9"/>
  <c r="C35" i="9"/>
  <c r="B35" i="9"/>
  <c r="AU34" i="9"/>
  <c r="C34" i="9"/>
  <c r="B34" i="9"/>
  <c r="AU57" i="9"/>
  <c r="C57" i="9"/>
  <c r="B57" i="9"/>
  <c r="AU47" i="9"/>
  <c r="C47" i="9"/>
  <c r="B47" i="9"/>
  <c r="AU18" i="9"/>
  <c r="C18" i="9"/>
  <c r="B18" i="9"/>
  <c r="AU21" i="9"/>
  <c r="C21" i="9"/>
  <c r="B21" i="9"/>
  <c r="AU25" i="9"/>
  <c r="C25" i="9"/>
  <c r="B25" i="9"/>
  <c r="AU54" i="9"/>
  <c r="C54" i="9"/>
  <c r="B54" i="9"/>
  <c r="AU33" i="9"/>
  <c r="C33" i="9"/>
  <c r="B33" i="9"/>
  <c r="AU66" i="9"/>
  <c r="C66" i="9"/>
  <c r="B66" i="9"/>
  <c r="AU19" i="9"/>
  <c r="C19" i="9"/>
  <c r="B19" i="9"/>
  <c r="AU10" i="9"/>
  <c r="C10" i="9"/>
  <c r="B10" i="9"/>
  <c r="AU32" i="9"/>
  <c r="C32" i="9"/>
  <c r="B32" i="9"/>
  <c r="AU31" i="9"/>
  <c r="C31" i="9"/>
  <c r="B31" i="9"/>
  <c r="AU78" i="9"/>
  <c r="C78" i="9"/>
  <c r="B78" i="9"/>
  <c r="AU2" i="9"/>
  <c r="C2" i="9"/>
  <c r="B2" i="9"/>
  <c r="AU28" i="9"/>
  <c r="C28" i="9"/>
  <c r="B28" i="9"/>
  <c r="AU48" i="9"/>
  <c r="C48" i="9"/>
  <c r="B48" i="9"/>
  <c r="AU62" i="9"/>
  <c r="C62" i="9"/>
  <c r="B62" i="9"/>
  <c r="AU4" i="9"/>
  <c r="C4" i="9"/>
  <c r="B4" i="9"/>
  <c r="AU72" i="9"/>
  <c r="C72" i="9"/>
  <c r="B72" i="9"/>
  <c r="AU30" i="9"/>
  <c r="C30" i="9"/>
  <c r="B30" i="9"/>
  <c r="AU63" i="9"/>
  <c r="C63" i="9"/>
  <c r="B63" i="9"/>
  <c r="AU7" i="9"/>
  <c r="C7" i="9"/>
  <c r="B7" i="9"/>
  <c r="AU29" i="9"/>
  <c r="C29" i="9"/>
  <c r="B29" i="9"/>
  <c r="AU16" i="9"/>
  <c r="C16" i="9"/>
  <c r="B16" i="9"/>
  <c r="AF36" i="6" l="1"/>
  <c r="AF37" i="6"/>
  <c r="AF38" i="6"/>
  <c r="AF39" i="6"/>
  <c r="AF40" i="6"/>
  <c r="AF41" i="6"/>
  <c r="AF42" i="6"/>
  <c r="AF43" i="6"/>
  <c r="AF44" i="6"/>
  <c r="AF45" i="6"/>
  <c r="AF46" i="6"/>
  <c r="AF47" i="6"/>
  <c r="AF48" i="6"/>
  <c r="AF49" i="6"/>
  <c r="AF50" i="6"/>
  <c r="AF51" i="6"/>
  <c r="AF52" i="6"/>
  <c r="AF53" i="6"/>
  <c r="AF54" i="6"/>
  <c r="AF55" i="6"/>
  <c r="AF56" i="6"/>
  <c r="AF57" i="6"/>
  <c r="AF58" i="6"/>
  <c r="AF59" i="6"/>
  <c r="AF60" i="6"/>
  <c r="AF61" i="6"/>
  <c r="AF62" i="6"/>
  <c r="AF63" i="6"/>
  <c r="AF64" i="6"/>
  <c r="AF65" i="6"/>
  <c r="AF66" i="6"/>
  <c r="AF67" i="6"/>
  <c r="AF68" i="6"/>
  <c r="AF69" i="6"/>
  <c r="AF70" i="6"/>
  <c r="AF72" i="6"/>
  <c r="AF73" i="6"/>
  <c r="AF75" i="6"/>
  <c r="AF76" i="6"/>
  <c r="AF77" i="6"/>
  <c r="AF78" i="6"/>
  <c r="AF79" i="6"/>
  <c r="AF4" i="6"/>
  <c r="AF5" i="6"/>
  <c r="AF6" i="6"/>
  <c r="AF7" i="6"/>
  <c r="AF8" i="6"/>
  <c r="AF9" i="6"/>
  <c r="AF10" i="6"/>
  <c r="AF11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AF34" i="6"/>
  <c r="AF35" i="6"/>
  <c r="AF2" i="6"/>
  <c r="BB13" i="7" l="1"/>
  <c r="BB26" i="7"/>
  <c r="BB27" i="7"/>
  <c r="BB24" i="7"/>
  <c r="BB25" i="7"/>
  <c r="BB78" i="7"/>
  <c r="BB79" i="7"/>
  <c r="BB80" i="7"/>
  <c r="BB81" i="7"/>
  <c r="BB82" i="7"/>
  <c r="BB83" i="7"/>
  <c r="BB84" i="7"/>
  <c r="BB85" i="7"/>
  <c r="BB86" i="7"/>
  <c r="BB87" i="7"/>
  <c r="BB88" i="7"/>
  <c r="BB89" i="7"/>
  <c r="BB90" i="7"/>
  <c r="BB91" i="7"/>
  <c r="BB96" i="7"/>
  <c r="BB97" i="7"/>
  <c r="BB98" i="7"/>
  <c r="BB16" i="7"/>
  <c r="BB18" i="7"/>
  <c r="BB19" i="7"/>
  <c r="BB20" i="7"/>
  <c r="BB50" i="7"/>
  <c r="BB51" i="7"/>
  <c r="BB29" i="7"/>
  <c r="BB30" i="7"/>
  <c r="BB33" i="7"/>
  <c r="BB34" i="7"/>
  <c r="BB21" i="7"/>
  <c r="BB28" i="7"/>
  <c r="BB72" i="7"/>
  <c r="BB73" i="7"/>
  <c r="BB74" i="7"/>
  <c r="BB65" i="7"/>
  <c r="BB66" i="7"/>
  <c r="BB31" i="7"/>
  <c r="BB32" i="7"/>
  <c r="BB152" i="7"/>
  <c r="BB153" i="7"/>
  <c r="BB58" i="7"/>
  <c r="BB59" i="7"/>
  <c r="BB60" i="7"/>
  <c r="BB61" i="7"/>
  <c r="BB35" i="7"/>
  <c r="BB36" i="7"/>
  <c r="BB37" i="7"/>
  <c r="BB38" i="7"/>
  <c r="BB99" i="7"/>
  <c r="BB112" i="7"/>
  <c r="BB113" i="7"/>
  <c r="BB114" i="7"/>
  <c r="BB115" i="7"/>
  <c r="BB116" i="7"/>
  <c r="BB120" i="7"/>
  <c r="BB121" i="7"/>
  <c r="BB122" i="7"/>
  <c r="BB117" i="7"/>
  <c r="BB118" i="7"/>
  <c r="BB119" i="7"/>
  <c r="BB39" i="7"/>
  <c r="BB40" i="7"/>
  <c r="BB123" i="7"/>
  <c r="BB124" i="7"/>
  <c r="BB125" i="7"/>
  <c r="BB154" i="7"/>
  <c r="BB155" i="7"/>
  <c r="BB92" i="7"/>
  <c r="BB94" i="7"/>
  <c r="BB158" i="7"/>
  <c r="BB159" i="7"/>
  <c r="BB100" i="7"/>
  <c r="BB101" i="7"/>
  <c r="BB102" i="7"/>
  <c r="BB103" i="7"/>
  <c r="BB104" i="7"/>
  <c r="BB105" i="7"/>
  <c r="BB110" i="7"/>
  <c r="BB111" i="7"/>
  <c r="BB108" i="7"/>
  <c r="BB109" i="7"/>
  <c r="BB41" i="7"/>
  <c r="BB42" i="7"/>
  <c r="BB126" i="7"/>
  <c r="BB129" i="7"/>
  <c r="BB130" i="7"/>
  <c r="BB168" i="7"/>
  <c r="BB169" i="7"/>
  <c r="BB106" i="7"/>
  <c r="BB107" i="7"/>
  <c r="BB43" i="7"/>
  <c r="BB44" i="7"/>
  <c r="BB47" i="7"/>
  <c r="BB48" i="7"/>
  <c r="BB45" i="7"/>
  <c r="BB46" i="7"/>
  <c r="BB174" i="7"/>
  <c r="BB175" i="7"/>
  <c r="BB55" i="7"/>
  <c r="BB56" i="7"/>
  <c r="BB127" i="7"/>
  <c r="BB128" i="7"/>
  <c r="BB134" i="7"/>
  <c r="BB135" i="7"/>
  <c r="BB136" i="7"/>
  <c r="BB139" i="7"/>
  <c r="BB140" i="7"/>
  <c r="BB141" i="7"/>
  <c r="BB142" i="7"/>
  <c r="BB143" i="7"/>
  <c r="BB137" i="7"/>
  <c r="BB138" i="7"/>
  <c r="BB144" i="7"/>
  <c r="BB147" i="7"/>
  <c r="BB148" i="7"/>
  <c r="BB149" i="7"/>
  <c r="BB150" i="7"/>
  <c r="BB151" i="7"/>
  <c r="BB145" i="7"/>
  <c r="BB146" i="7"/>
  <c r="BB49" i="7"/>
  <c r="BB52" i="7"/>
  <c r="BB53" i="7"/>
  <c r="BB54" i="7"/>
  <c r="BB75" i="7"/>
  <c r="BB76" i="7"/>
  <c r="BB77" i="7"/>
  <c r="BB164" i="7"/>
  <c r="BB165" i="7"/>
  <c r="BB170" i="7"/>
  <c r="BB171" i="7"/>
  <c r="BB160" i="7"/>
  <c r="BB161" i="7"/>
  <c r="BB166" i="7"/>
  <c r="BB167" i="7"/>
  <c r="BB57" i="7"/>
  <c r="BB62" i="7"/>
  <c r="BB131" i="7"/>
  <c r="BB132" i="7"/>
  <c r="BB133" i="7"/>
  <c r="BB63" i="7"/>
  <c r="BB64" i="7"/>
  <c r="BB67" i="7"/>
  <c r="BB3" i="7"/>
  <c r="BB172" i="7"/>
  <c r="BB173" i="7"/>
  <c r="BB68" i="7"/>
  <c r="BB69" i="7"/>
  <c r="BB70" i="7"/>
  <c r="BB71" i="7"/>
  <c r="BB6" i="7"/>
  <c r="BE6" i="7" s="1"/>
  <c r="BB7" i="7"/>
  <c r="BB10" i="7"/>
  <c r="BB11" i="7"/>
  <c r="BB8" i="7"/>
  <c r="BB9" i="7"/>
  <c r="BB14" i="7"/>
  <c r="BB15" i="7"/>
  <c r="BB12" i="7"/>
  <c r="BB2" i="7"/>
  <c r="BE2" i="7" s="1"/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2" i="6"/>
  <c r="CA24" i="7"/>
  <c r="CA25" i="7"/>
  <c r="CA78" i="7"/>
  <c r="CA79" i="7"/>
  <c r="CA80" i="7"/>
  <c r="CA81" i="7"/>
  <c r="CA82" i="7"/>
  <c r="CA83" i="7"/>
  <c r="CA84" i="7"/>
  <c r="CA85" i="7"/>
  <c r="CA86" i="7"/>
  <c r="CA87" i="7"/>
  <c r="CA88" i="7"/>
  <c r="CA89" i="7"/>
  <c r="CA90" i="7"/>
  <c r="CA91" i="7"/>
  <c r="CA96" i="7"/>
  <c r="CA97" i="7"/>
  <c r="CA98" i="7"/>
  <c r="CA16" i="7"/>
  <c r="CA18" i="7"/>
  <c r="CA17" i="7"/>
  <c r="CA19" i="7"/>
  <c r="CA20" i="7"/>
  <c r="CA50" i="7"/>
  <c r="CA51" i="7"/>
  <c r="CA29" i="7"/>
  <c r="CA30" i="7"/>
  <c r="CA33" i="7"/>
  <c r="CA34" i="7"/>
  <c r="CA21" i="7"/>
  <c r="CA28" i="7"/>
  <c r="CA72" i="7"/>
  <c r="CA73" i="7"/>
  <c r="CA74" i="7"/>
  <c r="CA65" i="7"/>
  <c r="CA66" i="7"/>
  <c r="CA31" i="7"/>
  <c r="CA32" i="7"/>
  <c r="CA152" i="7"/>
  <c r="CA153" i="7"/>
  <c r="CA58" i="7"/>
  <c r="CA59" i="7"/>
  <c r="CA60" i="7"/>
  <c r="CA61" i="7"/>
  <c r="CA35" i="7"/>
  <c r="CA36" i="7"/>
  <c r="CA37" i="7"/>
  <c r="CA38" i="7"/>
  <c r="CA99" i="7"/>
  <c r="CA112" i="7"/>
  <c r="CA113" i="7"/>
  <c r="CA114" i="7"/>
  <c r="CA115" i="7"/>
  <c r="CA116" i="7"/>
  <c r="CA120" i="7"/>
  <c r="CA121" i="7"/>
  <c r="CA122" i="7"/>
  <c r="CA117" i="7"/>
  <c r="CA118" i="7"/>
  <c r="CA119" i="7"/>
  <c r="CA39" i="7"/>
  <c r="CA40" i="7"/>
  <c r="CA123" i="7"/>
  <c r="CA124" i="7"/>
  <c r="CA125" i="7"/>
  <c r="CA154" i="7"/>
  <c r="CA155" i="7"/>
  <c r="CA92" i="7"/>
  <c r="CA93" i="7"/>
  <c r="CA94" i="7"/>
  <c r="CA95" i="7"/>
  <c r="CA158" i="7"/>
  <c r="CA159" i="7"/>
  <c r="CA100" i="7"/>
  <c r="CA101" i="7"/>
  <c r="CA102" i="7"/>
  <c r="CA103" i="7"/>
  <c r="CA104" i="7"/>
  <c r="CA105" i="7"/>
  <c r="CA110" i="7"/>
  <c r="CA111" i="7"/>
  <c r="CA108" i="7"/>
  <c r="CA109" i="7"/>
  <c r="CA41" i="7"/>
  <c r="CA42" i="7"/>
  <c r="CA126" i="7"/>
  <c r="CA129" i="7"/>
  <c r="CA130" i="7"/>
  <c r="CA168" i="7"/>
  <c r="CA169" i="7"/>
  <c r="CA106" i="7"/>
  <c r="CA107" i="7"/>
  <c r="CA43" i="7"/>
  <c r="CA44" i="7"/>
  <c r="CA47" i="7"/>
  <c r="CA48" i="7"/>
  <c r="CA45" i="7"/>
  <c r="CA46" i="7"/>
  <c r="CA174" i="7"/>
  <c r="CA175" i="7"/>
  <c r="CA55" i="7"/>
  <c r="CA56" i="7"/>
  <c r="CA127" i="7"/>
  <c r="CA128" i="7"/>
  <c r="CA134" i="7"/>
  <c r="CA135" i="7"/>
  <c r="CA136" i="7"/>
  <c r="CA139" i="7"/>
  <c r="CA140" i="7"/>
  <c r="CA141" i="7"/>
  <c r="CA142" i="7"/>
  <c r="CA143" i="7"/>
  <c r="CA137" i="7"/>
  <c r="CA138" i="7"/>
  <c r="CA144" i="7"/>
  <c r="CA147" i="7"/>
  <c r="CA148" i="7"/>
  <c r="CA149" i="7"/>
  <c r="CA150" i="7"/>
  <c r="CA151" i="7"/>
  <c r="CA145" i="7"/>
  <c r="CA146" i="7"/>
  <c r="CA49" i="7"/>
  <c r="CA52" i="7"/>
  <c r="CA53" i="7"/>
  <c r="CA54" i="7"/>
  <c r="CA75" i="7"/>
  <c r="CA76" i="7"/>
  <c r="CA77" i="7"/>
  <c r="CA156" i="7"/>
  <c r="CA157" i="7"/>
  <c r="CA164" i="7"/>
  <c r="CA165" i="7"/>
  <c r="CA170" i="7"/>
  <c r="CA171" i="7"/>
  <c r="CA160" i="7"/>
  <c r="CA161" i="7"/>
  <c r="CA162" i="7"/>
  <c r="CA163" i="7"/>
  <c r="CA166" i="7"/>
  <c r="CA167" i="7"/>
  <c r="CA57" i="7"/>
  <c r="CA62" i="7"/>
  <c r="CA131" i="7"/>
  <c r="CA132" i="7"/>
  <c r="CA133" i="7"/>
  <c r="CA63" i="7"/>
  <c r="CA64" i="7"/>
  <c r="CA67" i="7"/>
  <c r="CA3" i="7"/>
  <c r="CA4" i="7"/>
  <c r="CA5" i="7"/>
  <c r="CA172" i="7"/>
  <c r="CA173" i="7"/>
  <c r="CA68" i="7"/>
  <c r="CA69" i="7"/>
  <c r="CA70" i="7"/>
  <c r="CA71" i="7"/>
  <c r="CA6" i="7"/>
  <c r="CA7" i="7"/>
  <c r="CA10" i="7"/>
  <c r="CA11" i="7"/>
  <c r="CA8" i="7"/>
  <c r="CA9" i="7"/>
  <c r="CA14" i="7"/>
  <c r="CA15" i="7"/>
  <c r="CA12" i="7"/>
  <c r="CA13" i="7"/>
  <c r="CA22" i="7"/>
  <c r="CA23" i="7"/>
  <c r="CA26" i="7"/>
  <c r="CA27" i="7"/>
  <c r="CA2" i="7"/>
  <c r="AW53" i="3"/>
  <c r="BI33" i="7" s="1"/>
  <c r="AW54" i="3"/>
  <c r="BI34" i="7" s="1"/>
  <c r="AW55" i="3"/>
  <c r="BI21" i="7" s="1"/>
  <c r="AW56" i="3"/>
  <c r="BI28" i="7" s="1"/>
  <c r="AW57" i="3"/>
  <c r="BI72" i="7" s="1"/>
  <c r="AW58" i="3"/>
  <c r="BI73" i="7" s="1"/>
  <c r="AW59" i="3"/>
  <c r="BI74" i="7" s="1"/>
  <c r="AW60" i="3"/>
  <c r="BI65" i="7" s="1"/>
  <c r="AW61" i="3"/>
  <c r="BI66" i="7" s="1"/>
  <c r="AW62" i="3"/>
  <c r="BI31" i="7" s="1"/>
  <c r="AW63" i="3"/>
  <c r="BI32" i="7" s="1"/>
  <c r="AW64" i="3"/>
  <c r="BI152" i="7" s="1"/>
  <c r="AW65" i="3"/>
  <c r="BI153" i="7" s="1"/>
  <c r="AW66" i="3"/>
  <c r="BI58" i="7" s="1"/>
  <c r="AW67" i="3"/>
  <c r="BI59" i="7" s="1"/>
  <c r="AW68" i="3"/>
  <c r="BI60" i="7" s="1"/>
  <c r="AW69" i="3"/>
  <c r="BI61" i="7" s="1"/>
  <c r="AW70" i="3"/>
  <c r="BI35" i="7" s="1"/>
  <c r="AW71" i="3"/>
  <c r="BI36" i="7" s="1"/>
  <c r="AW72" i="3"/>
  <c r="BI37" i="7" s="1"/>
  <c r="AW73" i="3"/>
  <c r="BI38" i="7" s="1"/>
  <c r="AW74" i="3"/>
  <c r="BI99" i="7" s="1"/>
  <c r="AW75" i="3"/>
  <c r="BI112" i="7" s="1"/>
  <c r="AW76" i="3"/>
  <c r="BI113" i="7" s="1"/>
  <c r="AW77" i="3"/>
  <c r="BI114" i="7" s="1"/>
  <c r="AW78" i="3"/>
  <c r="BI115" i="7" s="1"/>
  <c r="AW79" i="3"/>
  <c r="BI116" i="7" s="1"/>
  <c r="AW80" i="3"/>
  <c r="BI120" i="7" s="1"/>
  <c r="AW81" i="3"/>
  <c r="BI121" i="7" s="1"/>
  <c r="AW82" i="3"/>
  <c r="BI122" i="7" s="1"/>
  <c r="AW83" i="3"/>
  <c r="BI117" i="7" s="1"/>
  <c r="AW84" i="3"/>
  <c r="BI118" i="7" s="1"/>
  <c r="AW85" i="3"/>
  <c r="BI119" i="7" s="1"/>
  <c r="AW86" i="3"/>
  <c r="BI39" i="7" s="1"/>
  <c r="AW87" i="3"/>
  <c r="BI40" i="7" s="1"/>
  <c r="AW88" i="3"/>
  <c r="BI123" i="7" s="1"/>
  <c r="AW89" i="3"/>
  <c r="BI124" i="7" s="1"/>
  <c r="AW90" i="3"/>
  <c r="BI125" i="7" s="1"/>
  <c r="AW91" i="3"/>
  <c r="BI154" i="7" s="1"/>
  <c r="AW92" i="3"/>
  <c r="BI155" i="7" s="1"/>
  <c r="AW93" i="3"/>
  <c r="BI92" i="7" s="1"/>
  <c r="AW94" i="3"/>
  <c r="BI93" i="7" s="1"/>
  <c r="AW95" i="3"/>
  <c r="BI94" i="7" s="1"/>
  <c r="AW96" i="3"/>
  <c r="BI95" i="7" s="1"/>
  <c r="AW97" i="3"/>
  <c r="BI158" i="7" s="1"/>
  <c r="AW98" i="3"/>
  <c r="BI159" i="7" s="1"/>
  <c r="AW99" i="3"/>
  <c r="BI100" i="7" s="1"/>
  <c r="AW100" i="3"/>
  <c r="BI101" i="7" s="1"/>
  <c r="AW101" i="3"/>
  <c r="BI102" i="7" s="1"/>
  <c r="AW102" i="3"/>
  <c r="BI103" i="7" s="1"/>
  <c r="AW103" i="3"/>
  <c r="BI104" i="7" s="1"/>
  <c r="AW104" i="3"/>
  <c r="BI105" i="7" s="1"/>
  <c r="AW105" i="3"/>
  <c r="BI110" i="7" s="1"/>
  <c r="AW106" i="3"/>
  <c r="BI111" i="7" s="1"/>
  <c r="AW107" i="3"/>
  <c r="BI108" i="7" s="1"/>
  <c r="AW108" i="3"/>
  <c r="BI109" i="7" s="1"/>
  <c r="AW109" i="3"/>
  <c r="BI41" i="7" s="1"/>
  <c r="AW110" i="3"/>
  <c r="BI42" i="7" s="1"/>
  <c r="AW111" i="3"/>
  <c r="BI126" i="7" s="1"/>
  <c r="AW112" i="3"/>
  <c r="BI129" i="7" s="1"/>
  <c r="AW113" i="3"/>
  <c r="BI130" i="7" s="1"/>
  <c r="AW114" i="3"/>
  <c r="BI168" i="7" s="1"/>
  <c r="AW115" i="3"/>
  <c r="BI169" i="7" s="1"/>
  <c r="AW116" i="3"/>
  <c r="AW117" i="3"/>
  <c r="AW118" i="3"/>
  <c r="BI106" i="7" s="1"/>
  <c r="AW119" i="3"/>
  <c r="BI107" i="7" s="1"/>
  <c r="AW120" i="3"/>
  <c r="BI43" i="7" s="1"/>
  <c r="AW121" i="3"/>
  <c r="BI44" i="7" s="1"/>
  <c r="AW122" i="3"/>
  <c r="BI47" i="7" s="1"/>
  <c r="AW123" i="3"/>
  <c r="BI48" i="7" s="1"/>
  <c r="AW124" i="3"/>
  <c r="BI45" i="7" s="1"/>
  <c r="AW125" i="3"/>
  <c r="BI46" i="7" s="1"/>
  <c r="AW126" i="3"/>
  <c r="BI174" i="7" s="1"/>
  <c r="AW127" i="3"/>
  <c r="BI175" i="7" s="1"/>
  <c r="AW128" i="3"/>
  <c r="BI55" i="7" s="1"/>
  <c r="AW129" i="3"/>
  <c r="BI56" i="7" s="1"/>
  <c r="AW130" i="3"/>
  <c r="BI127" i="7" s="1"/>
  <c r="AW131" i="3"/>
  <c r="BI128" i="7" s="1"/>
  <c r="AW132" i="3"/>
  <c r="BI134" i="7" s="1"/>
  <c r="AW133" i="3"/>
  <c r="BI135" i="7" s="1"/>
  <c r="AW134" i="3"/>
  <c r="BI136" i="7" s="1"/>
  <c r="AW135" i="3"/>
  <c r="BI139" i="7" s="1"/>
  <c r="AW136" i="3"/>
  <c r="BI140" i="7" s="1"/>
  <c r="AW137" i="3"/>
  <c r="BI141" i="7" s="1"/>
  <c r="AW138" i="3"/>
  <c r="BI142" i="7" s="1"/>
  <c r="AW139" i="3"/>
  <c r="BI143" i="7" s="1"/>
  <c r="AW140" i="3"/>
  <c r="BI137" i="7" s="1"/>
  <c r="AW141" i="3"/>
  <c r="BI138" i="7" s="1"/>
  <c r="AW142" i="3"/>
  <c r="AW143" i="3"/>
  <c r="AW144" i="3"/>
  <c r="AW145" i="3"/>
  <c r="AW146" i="3"/>
  <c r="AW147" i="3"/>
  <c r="AW148" i="3"/>
  <c r="AW149" i="3"/>
  <c r="AW150" i="3"/>
  <c r="AW151" i="3"/>
  <c r="AW152" i="3"/>
  <c r="BI144" i="7" s="1"/>
  <c r="AW153" i="3"/>
  <c r="BI147" i="7" s="1"/>
  <c r="AW154" i="3"/>
  <c r="BI148" i="7" s="1"/>
  <c r="AW155" i="3"/>
  <c r="BI149" i="7" s="1"/>
  <c r="AW156" i="3"/>
  <c r="AW157" i="3"/>
  <c r="AW158" i="3"/>
  <c r="BI150" i="7" s="1"/>
  <c r="AW159" i="3"/>
  <c r="BI151" i="7" s="1"/>
  <c r="AW160" i="3"/>
  <c r="BI145" i="7" s="1"/>
  <c r="AW161" i="3"/>
  <c r="BI146" i="7" s="1"/>
  <c r="AW162" i="3"/>
  <c r="BI49" i="7" s="1"/>
  <c r="AW163" i="3"/>
  <c r="BI52" i="7" s="1"/>
  <c r="AW164" i="3"/>
  <c r="BI53" i="7" s="1"/>
  <c r="AW165" i="3"/>
  <c r="BI54" i="7" s="1"/>
  <c r="AW166" i="3"/>
  <c r="BI75" i="7" s="1"/>
  <c r="AW167" i="3"/>
  <c r="BI76" i="7" s="1"/>
  <c r="AW168" i="3"/>
  <c r="BI77" i="7" s="1"/>
  <c r="AW169" i="3"/>
  <c r="BI156" i="7" s="1"/>
  <c r="AW170" i="3"/>
  <c r="BI157" i="7" s="1"/>
  <c r="AW171" i="3"/>
  <c r="BI164" i="7" s="1"/>
  <c r="AW172" i="3"/>
  <c r="BI165" i="7" s="1"/>
  <c r="AW173" i="3"/>
  <c r="BI170" i="7" s="1"/>
  <c r="AW174" i="3"/>
  <c r="BI171" i="7" s="1"/>
  <c r="AW175" i="3"/>
  <c r="BI160" i="7" s="1"/>
  <c r="AW176" i="3"/>
  <c r="BI161" i="7" s="1"/>
  <c r="AW177" i="3"/>
  <c r="BI162" i="7" s="1"/>
  <c r="AW178" i="3"/>
  <c r="BI163" i="7" s="1"/>
  <c r="AW179" i="3"/>
  <c r="BI166" i="7" s="1"/>
  <c r="AW180" i="3"/>
  <c r="BI167" i="7" s="1"/>
  <c r="AW181" i="3"/>
  <c r="BI57" i="7" s="1"/>
  <c r="AW182" i="3"/>
  <c r="BI62" i="7" s="1"/>
  <c r="AW183" i="3"/>
  <c r="BI131" i="7" s="1"/>
  <c r="AW184" i="3"/>
  <c r="BI132" i="7" s="1"/>
  <c r="AW185" i="3"/>
  <c r="BI133" i="7" s="1"/>
  <c r="AW186" i="3"/>
  <c r="BI63" i="7" s="1"/>
  <c r="AW187" i="3"/>
  <c r="BI64" i="7" s="1"/>
  <c r="AW188" i="3"/>
  <c r="BI67" i="7" s="1"/>
  <c r="AW32" i="3"/>
  <c r="BI82" i="7" s="1"/>
  <c r="AW33" i="3"/>
  <c r="BI83" i="7" s="1"/>
  <c r="AW34" i="3"/>
  <c r="BI84" i="7" s="1"/>
  <c r="AW35" i="3"/>
  <c r="BI85" i="7" s="1"/>
  <c r="AW36" i="3"/>
  <c r="BI86" i="7" s="1"/>
  <c r="AW37" i="3"/>
  <c r="BI87" i="7" s="1"/>
  <c r="AW38" i="3"/>
  <c r="BI88" i="7" s="1"/>
  <c r="AW39" i="3"/>
  <c r="BI89" i="7" s="1"/>
  <c r="AW40" i="3"/>
  <c r="BI90" i="7" s="1"/>
  <c r="AW41" i="3"/>
  <c r="BI91" i="7" s="1"/>
  <c r="AW42" i="3"/>
  <c r="BI96" i="7" s="1"/>
  <c r="AW43" i="3"/>
  <c r="BI97" i="7" s="1"/>
  <c r="AW44" i="3"/>
  <c r="BI98" i="7" s="1"/>
  <c r="AW45" i="3"/>
  <c r="BI16" i="7" s="1"/>
  <c r="AW46" i="3"/>
  <c r="BI18" i="7" s="1"/>
  <c r="AW47" i="3"/>
  <c r="BI19" i="7" s="1"/>
  <c r="AW48" i="3"/>
  <c r="BI20" i="7" s="1"/>
  <c r="AW49" i="3"/>
  <c r="BI50" i="7" s="1"/>
  <c r="AW50" i="3"/>
  <c r="BI51" i="7" s="1"/>
  <c r="AW51" i="3"/>
  <c r="BI29" i="7" s="1"/>
  <c r="AW52" i="3"/>
  <c r="BI30" i="7" s="1"/>
  <c r="AW21" i="3"/>
  <c r="BI13" i="7" s="1"/>
  <c r="AW22" i="3"/>
  <c r="BI22" i="7" s="1"/>
  <c r="AW23" i="3"/>
  <c r="BI23" i="7" s="1"/>
  <c r="AW24" i="3"/>
  <c r="BI26" i="7" s="1"/>
  <c r="AW25" i="3"/>
  <c r="BI27" i="7" s="1"/>
  <c r="AW26" i="3"/>
  <c r="BI24" i="7" s="1"/>
  <c r="AW27" i="3"/>
  <c r="BI25" i="7" s="1"/>
  <c r="AW28" i="3"/>
  <c r="BI78" i="7" s="1"/>
  <c r="AW29" i="3"/>
  <c r="BI79" i="7" s="1"/>
  <c r="AW30" i="3"/>
  <c r="BI80" i="7" s="1"/>
  <c r="AW31" i="3"/>
  <c r="BI81" i="7" s="1"/>
  <c r="AW3" i="3"/>
  <c r="BI3" i="7" s="1"/>
  <c r="AW4" i="3"/>
  <c r="BI4" i="7" s="1"/>
  <c r="AW5" i="3"/>
  <c r="BI5" i="7" s="1"/>
  <c r="AW6" i="3"/>
  <c r="BI172" i="7" s="1"/>
  <c r="AW7" i="3"/>
  <c r="BI173" i="7" s="1"/>
  <c r="AW8" i="3"/>
  <c r="BI68" i="7" s="1"/>
  <c r="AW9" i="3"/>
  <c r="BI69" i="7" s="1"/>
  <c r="AW10" i="3"/>
  <c r="BI70" i="7" s="1"/>
  <c r="AW11" i="3"/>
  <c r="BI71" i="7" s="1"/>
  <c r="AW12" i="3"/>
  <c r="BI6" i="7" s="1"/>
  <c r="AW13" i="3"/>
  <c r="BI7" i="7" s="1"/>
  <c r="AW14" i="3"/>
  <c r="BI10" i="7" s="1"/>
  <c r="AW15" i="3"/>
  <c r="BI11" i="7" s="1"/>
  <c r="AW16" i="3"/>
  <c r="BI8" i="7" s="1"/>
  <c r="AW17" i="3"/>
  <c r="BI9" i="7" s="1"/>
  <c r="AW18" i="3"/>
  <c r="BI14" i="7" s="1"/>
  <c r="AW19" i="3"/>
  <c r="BI15" i="7" s="1"/>
  <c r="AW20" i="3"/>
  <c r="BI12" i="7" s="1"/>
  <c r="AW2" i="3"/>
  <c r="BI2" i="7" s="1"/>
  <c r="BA6" i="7" l="1"/>
  <c r="BK6" i="7"/>
  <c r="BO2" i="7"/>
  <c r="BO3" i="7"/>
  <c r="BO6" i="7"/>
  <c r="BO7" i="7"/>
  <c r="BO10" i="7"/>
  <c r="BO11" i="7"/>
  <c r="BO8" i="7"/>
  <c r="BO9" i="7"/>
  <c r="BO12" i="7"/>
  <c r="BO13" i="7"/>
  <c r="BO26" i="7"/>
  <c r="BO27" i="7"/>
  <c r="BO16" i="7"/>
  <c r="BO18" i="7"/>
  <c r="BO19" i="7"/>
  <c r="BO20" i="7"/>
  <c r="BO50" i="7"/>
  <c r="BO51" i="7"/>
  <c r="BO29" i="7"/>
  <c r="BO30" i="7"/>
  <c r="BO33" i="7"/>
  <c r="BO34" i="7"/>
  <c r="BO21" i="7"/>
  <c r="BO28" i="7"/>
  <c r="BO65" i="7"/>
  <c r="BO66" i="7"/>
  <c r="AW19" i="7"/>
  <c r="AW20" i="7"/>
  <c r="AW50" i="7"/>
  <c r="AW51" i="7"/>
  <c r="AW29" i="7"/>
  <c r="AW30" i="7"/>
  <c r="AW33" i="7"/>
  <c r="AW34" i="7"/>
  <c r="AW21" i="7"/>
  <c r="AW28" i="7"/>
  <c r="AW65" i="7"/>
  <c r="AW66" i="7"/>
  <c r="AW31" i="7"/>
  <c r="AW32" i="7"/>
  <c r="AW35" i="7"/>
  <c r="AW36" i="7"/>
  <c r="AW37" i="7"/>
  <c r="AW38" i="7"/>
  <c r="AW39" i="7"/>
  <c r="AW40" i="7"/>
  <c r="AW41" i="7"/>
  <c r="AW42" i="7"/>
  <c r="AW106" i="7"/>
  <c r="AW107" i="7"/>
  <c r="AW43" i="7"/>
  <c r="AW44" i="7"/>
  <c r="AW47" i="7"/>
  <c r="AW48" i="7"/>
  <c r="AW45" i="7"/>
  <c r="AW46" i="7"/>
  <c r="AW55" i="7"/>
  <c r="AW56" i="7"/>
  <c r="AW145" i="7"/>
  <c r="AW146" i="7"/>
  <c r="AW49" i="7"/>
  <c r="AW52" i="7"/>
  <c r="AW53" i="7"/>
  <c r="AW54" i="7"/>
  <c r="AW57" i="7"/>
  <c r="AW62" i="7"/>
  <c r="AW63" i="7"/>
  <c r="AW64" i="7"/>
  <c r="AW67" i="7"/>
  <c r="AW68" i="7"/>
  <c r="AW69" i="7"/>
  <c r="AW70" i="7"/>
  <c r="AW71" i="7"/>
  <c r="AW14" i="7"/>
  <c r="AW15" i="7"/>
  <c r="AW72" i="7"/>
  <c r="AW73" i="7"/>
  <c r="AW74" i="7"/>
  <c r="AW110" i="7"/>
  <c r="AW111" i="7"/>
  <c r="AW75" i="7"/>
  <c r="AW76" i="7"/>
  <c r="AW77" i="7"/>
  <c r="AW156" i="7"/>
  <c r="AW157" i="7"/>
  <c r="AW164" i="7"/>
  <c r="AW165" i="7"/>
  <c r="AW78" i="7"/>
  <c r="AW79" i="7"/>
  <c r="AW80" i="7"/>
  <c r="AW81" i="7"/>
  <c r="AW82" i="7"/>
  <c r="AW83" i="7"/>
  <c r="AW84" i="7"/>
  <c r="AW85" i="7"/>
  <c r="AW86" i="7"/>
  <c r="AW87" i="7"/>
  <c r="AW88" i="7"/>
  <c r="AW89" i="7"/>
  <c r="AW90" i="7"/>
  <c r="AW91" i="7"/>
  <c r="AW96" i="7"/>
  <c r="AW97" i="7"/>
  <c r="AW98" i="7"/>
  <c r="AW99" i="7"/>
  <c r="AW112" i="7"/>
  <c r="AW113" i="7"/>
  <c r="AW114" i="7"/>
  <c r="AW115" i="7"/>
  <c r="AW116" i="7"/>
  <c r="AW120" i="7"/>
  <c r="AW121" i="7"/>
  <c r="AW122" i="7"/>
  <c r="AW117" i="7"/>
  <c r="AW118" i="7"/>
  <c r="AW119" i="7"/>
  <c r="AW123" i="7"/>
  <c r="AW124" i="7"/>
  <c r="AW125" i="7"/>
  <c r="AW126" i="7"/>
  <c r="AW129" i="7"/>
  <c r="AW130" i="7"/>
  <c r="AW131" i="7"/>
  <c r="AW132" i="7"/>
  <c r="AW133" i="7"/>
  <c r="AW127" i="7"/>
  <c r="AW128" i="7"/>
  <c r="AW134" i="7"/>
  <c r="AW135" i="7"/>
  <c r="AW136" i="7"/>
  <c r="AW139" i="7"/>
  <c r="AW140" i="7"/>
  <c r="AW141" i="7"/>
  <c r="AW142" i="7"/>
  <c r="AW143" i="7"/>
  <c r="AW137" i="7"/>
  <c r="AW138" i="7"/>
  <c r="AW144" i="7"/>
  <c r="AW147" i="7"/>
  <c r="AW148" i="7"/>
  <c r="AW149" i="7"/>
  <c r="AW150" i="7"/>
  <c r="AW151" i="7"/>
  <c r="AW152" i="7"/>
  <c r="AW153" i="7"/>
  <c r="AW58" i="7"/>
  <c r="AW59" i="7"/>
  <c r="AW60" i="7"/>
  <c r="AW61" i="7"/>
  <c r="AW154" i="7"/>
  <c r="AW155" i="7"/>
  <c r="AW92" i="7"/>
  <c r="AW93" i="7"/>
  <c r="AW94" i="7"/>
  <c r="AW95" i="7"/>
  <c r="AW158" i="7"/>
  <c r="AW159" i="7"/>
  <c r="AW100" i="7"/>
  <c r="AW101" i="7"/>
  <c r="AW102" i="7"/>
  <c r="AW103" i="7"/>
  <c r="AW168" i="7"/>
  <c r="AW169" i="7"/>
  <c r="AW170" i="7"/>
  <c r="AW171" i="7"/>
  <c r="AW160" i="7"/>
  <c r="AW161" i="7"/>
  <c r="AW166" i="7"/>
  <c r="AW167" i="7"/>
  <c r="AW4" i="7"/>
  <c r="AW5" i="7"/>
  <c r="AW172" i="7"/>
  <c r="AW173" i="7"/>
  <c r="AW22" i="7"/>
  <c r="AW23" i="7"/>
  <c r="AW24" i="7"/>
  <c r="AW25" i="7"/>
  <c r="AW104" i="7"/>
  <c r="AW105" i="7"/>
  <c r="AW108" i="7"/>
  <c r="AW109" i="7"/>
  <c r="AW174" i="7"/>
  <c r="AW175" i="7"/>
  <c r="AW162" i="7"/>
  <c r="AW163" i="7"/>
  <c r="AW3" i="7"/>
  <c r="AW6" i="7"/>
  <c r="AW7" i="7"/>
  <c r="AW10" i="7"/>
  <c r="AW11" i="7"/>
  <c r="AW8" i="7"/>
  <c r="AW9" i="7"/>
  <c r="AW12" i="7"/>
  <c r="AW13" i="7"/>
  <c r="AW26" i="7"/>
  <c r="AW27" i="7"/>
  <c r="AW16" i="7"/>
  <c r="AW18" i="7"/>
  <c r="AW2" i="7"/>
  <c r="AV2" i="7"/>
  <c r="BO32" i="7"/>
  <c r="BO35" i="7"/>
  <c r="BO36" i="7"/>
  <c r="BO37" i="7"/>
  <c r="BO38" i="7"/>
  <c r="BO39" i="7"/>
  <c r="BO40" i="7"/>
  <c r="BO41" i="7"/>
  <c r="BO42" i="7"/>
  <c r="BO106" i="7"/>
  <c r="BO107" i="7"/>
  <c r="BO43" i="7"/>
  <c r="BO44" i="7"/>
  <c r="BO47" i="7"/>
  <c r="BO48" i="7"/>
  <c r="BO45" i="7"/>
  <c r="BO46" i="7"/>
  <c r="BO55" i="7"/>
  <c r="BO56" i="7"/>
  <c r="BO145" i="7"/>
  <c r="BO146" i="7"/>
  <c r="BO49" i="7"/>
  <c r="BO52" i="7"/>
  <c r="BO53" i="7"/>
  <c r="BO54" i="7"/>
  <c r="BO57" i="7"/>
  <c r="BO62" i="7"/>
  <c r="BO63" i="7"/>
  <c r="BO64" i="7"/>
  <c r="BO67" i="7"/>
  <c r="BO68" i="7"/>
  <c r="BO69" i="7"/>
  <c r="BO70" i="7"/>
  <c r="BO71" i="7"/>
  <c r="BO14" i="7"/>
  <c r="BO15" i="7"/>
  <c r="BO72" i="7"/>
  <c r="BO73" i="7"/>
  <c r="BO74" i="7"/>
  <c r="BO110" i="7"/>
  <c r="BO111" i="7"/>
  <c r="BO75" i="7"/>
  <c r="BO76" i="7"/>
  <c r="BO77" i="7"/>
  <c r="BO156" i="7"/>
  <c r="BO157" i="7"/>
  <c r="BO164" i="7"/>
  <c r="BO165" i="7"/>
  <c r="BO78" i="7"/>
  <c r="BO79" i="7"/>
  <c r="BO80" i="7"/>
  <c r="BO81" i="7"/>
  <c r="BO82" i="7"/>
  <c r="BO83" i="7"/>
  <c r="BO84" i="7"/>
  <c r="BO85" i="7"/>
  <c r="BO86" i="7"/>
  <c r="BO87" i="7"/>
  <c r="BO88" i="7"/>
  <c r="BO89" i="7"/>
  <c r="BO90" i="7"/>
  <c r="BO91" i="7"/>
  <c r="BO96" i="7"/>
  <c r="BO97" i="7"/>
  <c r="BO98" i="7"/>
  <c r="BO99" i="7"/>
  <c r="BO112" i="7"/>
  <c r="BO113" i="7"/>
  <c r="BO114" i="7"/>
  <c r="BO115" i="7"/>
  <c r="BO116" i="7"/>
  <c r="BO120" i="7"/>
  <c r="BO121" i="7"/>
  <c r="BO122" i="7"/>
  <c r="BO117" i="7"/>
  <c r="BO118" i="7"/>
  <c r="BO119" i="7"/>
  <c r="BO123" i="7"/>
  <c r="BO124" i="7"/>
  <c r="BO125" i="7"/>
  <c r="BO126" i="7"/>
  <c r="BO129" i="7"/>
  <c r="BO130" i="7"/>
  <c r="BO131" i="7"/>
  <c r="BO132" i="7"/>
  <c r="BO133" i="7"/>
  <c r="BO127" i="7"/>
  <c r="BO128" i="7"/>
  <c r="BO134" i="7"/>
  <c r="BO135" i="7"/>
  <c r="BO136" i="7"/>
  <c r="BO139" i="7"/>
  <c r="BO140" i="7"/>
  <c r="BO141" i="7"/>
  <c r="BO142" i="7"/>
  <c r="BO143" i="7"/>
  <c r="BO137" i="7"/>
  <c r="BO138" i="7"/>
  <c r="BO144" i="7"/>
  <c r="BO147" i="7"/>
  <c r="BO148" i="7"/>
  <c r="BO149" i="7"/>
  <c r="BO150" i="7"/>
  <c r="BO151" i="7"/>
  <c r="BO152" i="7"/>
  <c r="BO153" i="7"/>
  <c r="BO58" i="7"/>
  <c r="BO59" i="7"/>
  <c r="BO60" i="7"/>
  <c r="BO61" i="7"/>
  <c r="BO154" i="7"/>
  <c r="BO155" i="7"/>
  <c r="BO92" i="7"/>
  <c r="BO93" i="7"/>
  <c r="BO94" i="7"/>
  <c r="BO95" i="7"/>
  <c r="BO158" i="7"/>
  <c r="BO159" i="7"/>
  <c r="BO100" i="7"/>
  <c r="BO101" i="7"/>
  <c r="BO102" i="7"/>
  <c r="BO103" i="7"/>
  <c r="BO168" i="7"/>
  <c r="BO169" i="7"/>
  <c r="BO170" i="7"/>
  <c r="BO171" i="7"/>
  <c r="BO160" i="7"/>
  <c r="BO161" i="7"/>
  <c r="BO166" i="7"/>
  <c r="BO167" i="7"/>
  <c r="BO4" i="7"/>
  <c r="BO5" i="7"/>
  <c r="BO172" i="7"/>
  <c r="BO173" i="7"/>
  <c r="BO22" i="7"/>
  <c r="BO23" i="7"/>
  <c r="BO24" i="7"/>
  <c r="BO25" i="7"/>
  <c r="BO104" i="7"/>
  <c r="BO105" i="7"/>
  <c r="BO108" i="7"/>
  <c r="BO109" i="7"/>
  <c r="BO174" i="7"/>
  <c r="BO175" i="7"/>
  <c r="BO162" i="7"/>
  <c r="BO163" i="7"/>
  <c r="BO31" i="7"/>
  <c r="BN31" i="7"/>
  <c r="BN3" i="7"/>
  <c r="BN6" i="7"/>
  <c r="BN7" i="7"/>
  <c r="BN10" i="7"/>
  <c r="BN11" i="7"/>
  <c r="BN8" i="7"/>
  <c r="BN9" i="7"/>
  <c r="BN12" i="7"/>
  <c r="BN13" i="7"/>
  <c r="BN26" i="7"/>
  <c r="BN27" i="7"/>
  <c r="BN16" i="7"/>
  <c r="BN18" i="7"/>
  <c r="BN19" i="7"/>
  <c r="BN20" i="7"/>
  <c r="BN50" i="7"/>
  <c r="BN51" i="7"/>
  <c r="BN29" i="7"/>
  <c r="BN30" i="7"/>
  <c r="BN33" i="7"/>
  <c r="BN34" i="7"/>
  <c r="BN21" i="7"/>
  <c r="BN28" i="7"/>
  <c r="BN65" i="7"/>
  <c r="BN66" i="7"/>
  <c r="BN32" i="7"/>
  <c r="BN35" i="7"/>
  <c r="BN36" i="7"/>
  <c r="BN37" i="7"/>
  <c r="BN38" i="7"/>
  <c r="BN39" i="7"/>
  <c r="BN40" i="7"/>
  <c r="BN41" i="7"/>
  <c r="BN42" i="7"/>
  <c r="BN106" i="7"/>
  <c r="BN107" i="7"/>
  <c r="BN43" i="7"/>
  <c r="BN44" i="7"/>
  <c r="BN47" i="7"/>
  <c r="BN48" i="7"/>
  <c r="BN45" i="7"/>
  <c r="BN46" i="7"/>
  <c r="BN55" i="7"/>
  <c r="BN56" i="7"/>
  <c r="BN145" i="7"/>
  <c r="BN146" i="7"/>
  <c r="BN49" i="7"/>
  <c r="BN52" i="7"/>
  <c r="BN53" i="7"/>
  <c r="BN54" i="7"/>
  <c r="BN57" i="7"/>
  <c r="BN62" i="7"/>
  <c r="BN63" i="7"/>
  <c r="BN64" i="7"/>
  <c r="BN67" i="7"/>
  <c r="BN68" i="7"/>
  <c r="BN69" i="7"/>
  <c r="BN70" i="7"/>
  <c r="BN71" i="7"/>
  <c r="BN14" i="7"/>
  <c r="BN15" i="7"/>
  <c r="BN72" i="7"/>
  <c r="BN73" i="7"/>
  <c r="BN74" i="7"/>
  <c r="BN110" i="7"/>
  <c r="BN111" i="7"/>
  <c r="BN75" i="7"/>
  <c r="BN76" i="7"/>
  <c r="BN77" i="7"/>
  <c r="BN156" i="7"/>
  <c r="BN157" i="7"/>
  <c r="BN164" i="7"/>
  <c r="BN165" i="7"/>
  <c r="BN78" i="7"/>
  <c r="BN79" i="7"/>
  <c r="BN80" i="7"/>
  <c r="BN81" i="7"/>
  <c r="BN82" i="7"/>
  <c r="BN83" i="7"/>
  <c r="BN84" i="7"/>
  <c r="BN85" i="7"/>
  <c r="BN86" i="7"/>
  <c r="BN87" i="7"/>
  <c r="BN88" i="7"/>
  <c r="BN89" i="7"/>
  <c r="BN90" i="7"/>
  <c r="BN91" i="7"/>
  <c r="BN96" i="7"/>
  <c r="BN97" i="7"/>
  <c r="BN98" i="7"/>
  <c r="BN99" i="7"/>
  <c r="BN112" i="7"/>
  <c r="BN113" i="7"/>
  <c r="BN114" i="7"/>
  <c r="BN115" i="7"/>
  <c r="BN116" i="7"/>
  <c r="BN120" i="7"/>
  <c r="BN121" i="7"/>
  <c r="BN122" i="7"/>
  <c r="BN117" i="7"/>
  <c r="BN118" i="7"/>
  <c r="BN119" i="7"/>
  <c r="BN123" i="7"/>
  <c r="BN124" i="7"/>
  <c r="BN125" i="7"/>
  <c r="BN126" i="7"/>
  <c r="BN129" i="7"/>
  <c r="BN130" i="7"/>
  <c r="BN131" i="7"/>
  <c r="BN132" i="7"/>
  <c r="BN133" i="7"/>
  <c r="BN127" i="7"/>
  <c r="BN128" i="7"/>
  <c r="BN134" i="7"/>
  <c r="BN135" i="7"/>
  <c r="BN136" i="7"/>
  <c r="BN139" i="7"/>
  <c r="BN140" i="7"/>
  <c r="BN141" i="7"/>
  <c r="BN142" i="7"/>
  <c r="BN143" i="7"/>
  <c r="BN137" i="7"/>
  <c r="BN138" i="7"/>
  <c r="BN144" i="7"/>
  <c r="BN147" i="7"/>
  <c r="BN148" i="7"/>
  <c r="BN149" i="7"/>
  <c r="BN150" i="7"/>
  <c r="BN151" i="7"/>
  <c r="BN152" i="7"/>
  <c r="BN153" i="7"/>
  <c r="BN58" i="7"/>
  <c r="BN59" i="7"/>
  <c r="BN60" i="7"/>
  <c r="BN61" i="7"/>
  <c r="BN154" i="7"/>
  <c r="BN155" i="7"/>
  <c r="BN92" i="7"/>
  <c r="BN93" i="7"/>
  <c r="BN94" i="7"/>
  <c r="BN95" i="7"/>
  <c r="BN158" i="7"/>
  <c r="BN159" i="7"/>
  <c r="BN100" i="7"/>
  <c r="BN101" i="7"/>
  <c r="BN102" i="7"/>
  <c r="BN103" i="7"/>
  <c r="BN168" i="7"/>
  <c r="BN169" i="7"/>
  <c r="BN170" i="7"/>
  <c r="BN171" i="7"/>
  <c r="BN160" i="7"/>
  <c r="BN161" i="7"/>
  <c r="BN166" i="7"/>
  <c r="BN167" i="7"/>
  <c r="BN4" i="7"/>
  <c r="BN5" i="7"/>
  <c r="BN172" i="7"/>
  <c r="BN173" i="7"/>
  <c r="BN22" i="7"/>
  <c r="BN23" i="7"/>
  <c r="BN24" i="7"/>
  <c r="BN25" i="7"/>
  <c r="BN104" i="7"/>
  <c r="BN105" i="7"/>
  <c r="BN108" i="7"/>
  <c r="BN109" i="7"/>
  <c r="BN174" i="7"/>
  <c r="BN175" i="7"/>
  <c r="BN162" i="7"/>
  <c r="BN163" i="7"/>
  <c r="BN2" i="7"/>
  <c r="AV3" i="7"/>
  <c r="AV6" i="7"/>
  <c r="AV7" i="7"/>
  <c r="AV10" i="7"/>
  <c r="AV11" i="7"/>
  <c r="AV8" i="7"/>
  <c r="AV9" i="7"/>
  <c r="AV12" i="7"/>
  <c r="AV13" i="7"/>
  <c r="AV26" i="7"/>
  <c r="AV27" i="7"/>
  <c r="AV16" i="7"/>
  <c r="AV18" i="7"/>
  <c r="AV19" i="7"/>
  <c r="AV20" i="7"/>
  <c r="AV50" i="7"/>
  <c r="AV51" i="7"/>
  <c r="AV29" i="7"/>
  <c r="AV30" i="7"/>
  <c r="AV33" i="7"/>
  <c r="AV34" i="7"/>
  <c r="AV21" i="7"/>
  <c r="AV28" i="7"/>
  <c r="AV65" i="7"/>
  <c r="AV66" i="7"/>
  <c r="AV31" i="7"/>
  <c r="AV32" i="7"/>
  <c r="AV35" i="7"/>
  <c r="AV36" i="7"/>
  <c r="AV37" i="7"/>
  <c r="AV38" i="7"/>
  <c r="AV39" i="7"/>
  <c r="AV40" i="7"/>
  <c r="AV41" i="7"/>
  <c r="AV42" i="7"/>
  <c r="AV106" i="7"/>
  <c r="AV107" i="7"/>
  <c r="AV43" i="7"/>
  <c r="AV44" i="7"/>
  <c r="AV47" i="7"/>
  <c r="AV48" i="7"/>
  <c r="AV45" i="7"/>
  <c r="AV46" i="7"/>
  <c r="AV55" i="7"/>
  <c r="AV56" i="7"/>
  <c r="AV145" i="7"/>
  <c r="AV146" i="7"/>
  <c r="AV49" i="7"/>
  <c r="AV52" i="7"/>
  <c r="AV53" i="7"/>
  <c r="AV54" i="7"/>
  <c r="AV57" i="7"/>
  <c r="AV62" i="7"/>
  <c r="AV63" i="7"/>
  <c r="AV64" i="7"/>
  <c r="AV67" i="7"/>
  <c r="AV68" i="7"/>
  <c r="AV69" i="7"/>
  <c r="AV70" i="7"/>
  <c r="AV71" i="7"/>
  <c r="AV14" i="7"/>
  <c r="AV15" i="7"/>
  <c r="AV72" i="7"/>
  <c r="AV73" i="7"/>
  <c r="AV74" i="7"/>
  <c r="AV110" i="7"/>
  <c r="AV111" i="7"/>
  <c r="AV75" i="7"/>
  <c r="AV76" i="7"/>
  <c r="AV77" i="7"/>
  <c r="AV156" i="7"/>
  <c r="AV157" i="7"/>
  <c r="AV164" i="7"/>
  <c r="AV165" i="7"/>
  <c r="AV78" i="7"/>
  <c r="AV79" i="7"/>
  <c r="AV80" i="7"/>
  <c r="AV81" i="7"/>
  <c r="AV82" i="7"/>
  <c r="AV83" i="7"/>
  <c r="AV84" i="7"/>
  <c r="AV85" i="7"/>
  <c r="AV86" i="7"/>
  <c r="AV87" i="7"/>
  <c r="AV88" i="7"/>
  <c r="AV89" i="7"/>
  <c r="AV90" i="7"/>
  <c r="AV91" i="7"/>
  <c r="AV96" i="7"/>
  <c r="AV97" i="7"/>
  <c r="AV98" i="7"/>
  <c r="AV99" i="7"/>
  <c r="AV112" i="7"/>
  <c r="AV113" i="7"/>
  <c r="AV114" i="7"/>
  <c r="AV115" i="7"/>
  <c r="AV116" i="7"/>
  <c r="AV120" i="7"/>
  <c r="AV121" i="7"/>
  <c r="AV122" i="7"/>
  <c r="AV117" i="7"/>
  <c r="AV118" i="7"/>
  <c r="AV119" i="7"/>
  <c r="AV123" i="7"/>
  <c r="AV124" i="7"/>
  <c r="AV125" i="7"/>
  <c r="AV126" i="7"/>
  <c r="AV129" i="7"/>
  <c r="AV130" i="7"/>
  <c r="AV131" i="7"/>
  <c r="AV132" i="7"/>
  <c r="AV133" i="7"/>
  <c r="AV127" i="7"/>
  <c r="AV128" i="7"/>
  <c r="AV134" i="7"/>
  <c r="AV135" i="7"/>
  <c r="AV136" i="7"/>
  <c r="AV139" i="7"/>
  <c r="AV140" i="7"/>
  <c r="AV141" i="7"/>
  <c r="AV142" i="7"/>
  <c r="AV143" i="7"/>
  <c r="AV137" i="7"/>
  <c r="AV138" i="7"/>
  <c r="AV144" i="7"/>
  <c r="AV147" i="7"/>
  <c r="AV148" i="7"/>
  <c r="AV149" i="7"/>
  <c r="AV150" i="7"/>
  <c r="AV151" i="7"/>
  <c r="AV152" i="7"/>
  <c r="AV153" i="7"/>
  <c r="AV58" i="7"/>
  <c r="AV59" i="7"/>
  <c r="AV60" i="7"/>
  <c r="AV61" i="7"/>
  <c r="AV154" i="7"/>
  <c r="AV155" i="7"/>
  <c r="AV92" i="7"/>
  <c r="AV93" i="7"/>
  <c r="AV94" i="7"/>
  <c r="AV95" i="7"/>
  <c r="AV158" i="7"/>
  <c r="AV159" i="7"/>
  <c r="AV100" i="7"/>
  <c r="AV101" i="7"/>
  <c r="AV102" i="7"/>
  <c r="AV103" i="7"/>
  <c r="AV168" i="7"/>
  <c r="AV169" i="7"/>
  <c r="AV170" i="7"/>
  <c r="AV171" i="7"/>
  <c r="AV160" i="7"/>
  <c r="AV161" i="7"/>
  <c r="AV166" i="7"/>
  <c r="AV167" i="7"/>
  <c r="AV4" i="7"/>
  <c r="AV5" i="7"/>
  <c r="AV172" i="7"/>
  <c r="AV173" i="7"/>
  <c r="AV22" i="7"/>
  <c r="AV23" i="7"/>
  <c r="AV24" i="7"/>
  <c r="AV25" i="7"/>
  <c r="AV104" i="7"/>
  <c r="AV105" i="7"/>
  <c r="AV108" i="7"/>
  <c r="AV109" i="7"/>
  <c r="AV174" i="7"/>
  <c r="AV175" i="7"/>
  <c r="AV162" i="7"/>
  <c r="AV163" i="7"/>
  <c r="AP62" i="7" l="1"/>
  <c r="AO62" i="7"/>
  <c r="AN62" i="7"/>
  <c r="AM62" i="7"/>
  <c r="AL62" i="7"/>
  <c r="AJ62" i="7"/>
  <c r="AI62" i="7"/>
  <c r="AH62" i="7"/>
  <c r="AG62" i="7"/>
  <c r="AF62" i="7"/>
  <c r="AP165" i="7"/>
  <c r="AO165" i="7"/>
  <c r="AN165" i="7"/>
  <c r="AM165" i="7"/>
  <c r="AL165" i="7"/>
  <c r="AJ165" i="7"/>
  <c r="AI165" i="7"/>
  <c r="AH165" i="7"/>
  <c r="AG165" i="7"/>
  <c r="AF165" i="7"/>
  <c r="AP164" i="7"/>
  <c r="AO164" i="7"/>
  <c r="AN164" i="7"/>
  <c r="AM164" i="7"/>
  <c r="AL164" i="7"/>
  <c r="AJ164" i="7"/>
  <c r="AI164" i="7"/>
  <c r="AH164" i="7"/>
  <c r="AG164" i="7"/>
  <c r="AF164" i="7"/>
  <c r="AP157" i="7"/>
  <c r="AO157" i="7"/>
  <c r="AN157" i="7"/>
  <c r="AM157" i="7"/>
  <c r="AL157" i="7"/>
  <c r="AJ157" i="7"/>
  <c r="AI157" i="7"/>
  <c r="AH157" i="7"/>
  <c r="AG157" i="7"/>
  <c r="AF157" i="7"/>
  <c r="AP156" i="7"/>
  <c r="AO156" i="7"/>
  <c r="AN156" i="7"/>
  <c r="AM156" i="7"/>
  <c r="AL156" i="7"/>
  <c r="AJ156" i="7"/>
  <c r="AI156" i="7"/>
  <c r="AH156" i="7"/>
  <c r="AG156" i="7"/>
  <c r="AF156" i="7"/>
  <c r="AP77" i="7"/>
  <c r="AO77" i="7"/>
  <c r="AN77" i="7"/>
  <c r="AM77" i="7"/>
  <c r="AL77" i="7"/>
  <c r="AJ77" i="7"/>
  <c r="AI77" i="7"/>
  <c r="AH77" i="7"/>
  <c r="AG77" i="7"/>
  <c r="AF77" i="7"/>
  <c r="AP76" i="7"/>
  <c r="AO76" i="7"/>
  <c r="AN76" i="7"/>
  <c r="AM76" i="7"/>
  <c r="AL76" i="7"/>
  <c r="AJ76" i="7"/>
  <c r="AI76" i="7"/>
  <c r="AH76" i="7"/>
  <c r="AG76" i="7"/>
  <c r="AF76" i="7"/>
  <c r="AP75" i="7"/>
  <c r="AO75" i="7"/>
  <c r="AN75" i="7"/>
  <c r="AM75" i="7"/>
  <c r="AL75" i="7"/>
  <c r="AJ75" i="7"/>
  <c r="AI75" i="7"/>
  <c r="AH75" i="7"/>
  <c r="AG75" i="7"/>
  <c r="AF75" i="7"/>
  <c r="AP54" i="7"/>
  <c r="AO54" i="7"/>
  <c r="AN54" i="7"/>
  <c r="AM54" i="7"/>
  <c r="AL54" i="7"/>
  <c r="AJ54" i="7"/>
  <c r="AI54" i="7"/>
  <c r="AH54" i="7"/>
  <c r="AG54" i="7"/>
  <c r="AF54" i="7"/>
  <c r="AP52" i="7"/>
  <c r="AO52" i="7"/>
  <c r="AN52" i="7"/>
  <c r="AM52" i="7"/>
  <c r="AL52" i="7"/>
  <c r="AJ52" i="7"/>
  <c r="AI52" i="7"/>
  <c r="AH52" i="7"/>
  <c r="AG52" i="7"/>
  <c r="AF52" i="7"/>
  <c r="AP146" i="7"/>
  <c r="AO146" i="7"/>
  <c r="AN146" i="7"/>
  <c r="AM146" i="7"/>
  <c r="AL146" i="7"/>
  <c r="AJ146" i="7"/>
  <c r="AI146" i="7"/>
  <c r="AH146" i="7"/>
  <c r="AG146" i="7"/>
  <c r="AF146" i="7"/>
  <c r="AP56" i="7"/>
  <c r="AO56" i="7"/>
  <c r="AN56" i="7"/>
  <c r="AM56" i="7"/>
  <c r="AL56" i="7"/>
  <c r="AJ56" i="7"/>
  <c r="AI56" i="7"/>
  <c r="AH56" i="7"/>
  <c r="AG56" i="7"/>
  <c r="AF56" i="7"/>
  <c r="AJ46" i="7"/>
  <c r="AI46" i="7"/>
  <c r="AH46" i="7"/>
  <c r="AG46" i="7"/>
  <c r="AF46" i="7"/>
  <c r="AP48" i="7"/>
  <c r="AO48" i="7"/>
  <c r="AN48" i="7"/>
  <c r="AM48" i="7"/>
  <c r="AL48" i="7"/>
  <c r="AJ48" i="7"/>
  <c r="AI48" i="7"/>
  <c r="AH48" i="7"/>
  <c r="AG48" i="7"/>
  <c r="AF48" i="7"/>
  <c r="AP44" i="7"/>
  <c r="AO44" i="7"/>
  <c r="AN44" i="7"/>
  <c r="AM44" i="7"/>
  <c r="AL44" i="7"/>
  <c r="AJ44" i="7"/>
  <c r="AI44" i="7"/>
  <c r="AH44" i="7"/>
  <c r="AG44" i="7"/>
  <c r="AF44" i="7"/>
  <c r="AP107" i="7"/>
  <c r="AO107" i="7"/>
  <c r="AN107" i="7"/>
  <c r="AM107" i="7"/>
  <c r="AL107" i="7"/>
  <c r="AJ107" i="7"/>
  <c r="AI107" i="7"/>
  <c r="AH107" i="7"/>
  <c r="AG107" i="7"/>
  <c r="AF107" i="7"/>
  <c r="AP42" i="7"/>
  <c r="AO42" i="7"/>
  <c r="AN42" i="7"/>
  <c r="AM42" i="7"/>
  <c r="AL42" i="7"/>
  <c r="AJ42" i="7"/>
  <c r="AI42" i="7"/>
  <c r="AH42" i="7"/>
  <c r="AG42" i="7"/>
  <c r="AF42" i="7"/>
  <c r="AJ111" i="7"/>
  <c r="AI111" i="7"/>
  <c r="AH111" i="7"/>
  <c r="AG111" i="7"/>
  <c r="AF111" i="7"/>
  <c r="AJ110" i="7"/>
  <c r="AI110" i="7"/>
  <c r="AH110" i="7"/>
  <c r="AG110" i="7"/>
  <c r="AF110" i="7"/>
  <c r="AP40" i="7"/>
  <c r="AO40" i="7"/>
  <c r="AN40" i="7"/>
  <c r="AM40" i="7"/>
  <c r="AL40" i="7"/>
  <c r="AJ40" i="7"/>
  <c r="AI40" i="7"/>
  <c r="AH40" i="7"/>
  <c r="AG40" i="7"/>
  <c r="AF40" i="7"/>
  <c r="AP38" i="7"/>
  <c r="AO38" i="7"/>
  <c r="AN38" i="7"/>
  <c r="AM38" i="7"/>
  <c r="AL38" i="7"/>
  <c r="AJ38" i="7"/>
  <c r="AI38" i="7"/>
  <c r="AH38" i="7"/>
  <c r="AG38" i="7"/>
  <c r="AF38" i="7"/>
  <c r="AP36" i="7"/>
  <c r="AO36" i="7"/>
  <c r="AN36" i="7"/>
  <c r="AM36" i="7"/>
  <c r="AL36" i="7"/>
  <c r="AJ36" i="7"/>
  <c r="AI36" i="7"/>
  <c r="AH36" i="7"/>
  <c r="AG36" i="7"/>
  <c r="AF36" i="7"/>
  <c r="AP32" i="7"/>
  <c r="AO32" i="7"/>
  <c r="AN32" i="7"/>
  <c r="AM32" i="7"/>
  <c r="AL32" i="7"/>
  <c r="AJ32" i="7"/>
  <c r="AI32" i="7"/>
  <c r="AH32" i="7"/>
  <c r="AG32" i="7"/>
  <c r="AF32" i="7"/>
  <c r="AP66" i="7"/>
  <c r="AO66" i="7"/>
  <c r="AN66" i="7"/>
  <c r="AM66" i="7"/>
  <c r="AL66" i="7"/>
  <c r="AJ66" i="7"/>
  <c r="AI66" i="7"/>
  <c r="AH66" i="7"/>
  <c r="AG66" i="7"/>
  <c r="AF66" i="7"/>
  <c r="AP74" i="7"/>
  <c r="AO74" i="7"/>
  <c r="AN74" i="7"/>
  <c r="AM74" i="7"/>
  <c r="AL74" i="7"/>
  <c r="AJ74" i="7"/>
  <c r="AI74" i="7"/>
  <c r="AH74" i="7"/>
  <c r="AG74" i="7"/>
  <c r="AF74" i="7"/>
  <c r="AP73" i="7"/>
  <c r="AO73" i="7"/>
  <c r="AN73" i="7"/>
  <c r="AM73" i="7"/>
  <c r="AL73" i="7"/>
  <c r="AJ73" i="7"/>
  <c r="AI73" i="7"/>
  <c r="AH73" i="7"/>
  <c r="AG73" i="7"/>
  <c r="AF73" i="7"/>
  <c r="AP72" i="7"/>
  <c r="AO72" i="7"/>
  <c r="AN72" i="7"/>
  <c r="AM72" i="7"/>
  <c r="AL72" i="7"/>
  <c r="AJ72" i="7"/>
  <c r="AI72" i="7"/>
  <c r="AH72" i="7"/>
  <c r="AG72" i="7"/>
  <c r="AF72" i="7"/>
  <c r="AP28" i="7"/>
  <c r="AO28" i="7"/>
  <c r="AN28" i="7"/>
  <c r="AM28" i="7"/>
  <c r="AL28" i="7"/>
  <c r="AJ28" i="7"/>
  <c r="AI28" i="7"/>
  <c r="AH28" i="7"/>
  <c r="AG28" i="7"/>
  <c r="AF28" i="7"/>
  <c r="AP34" i="7"/>
  <c r="AO34" i="7"/>
  <c r="AN34" i="7"/>
  <c r="AM34" i="7"/>
  <c r="AL34" i="7"/>
  <c r="AJ34" i="7"/>
  <c r="AI34" i="7"/>
  <c r="AH34" i="7"/>
  <c r="AG34" i="7"/>
  <c r="AF34" i="7"/>
  <c r="AP30" i="7"/>
  <c r="AO30" i="7"/>
  <c r="AN30" i="7"/>
  <c r="AM30" i="7"/>
  <c r="AL30" i="7"/>
  <c r="AJ30" i="7"/>
  <c r="AI30" i="7"/>
  <c r="AH30" i="7"/>
  <c r="AG30" i="7"/>
  <c r="AF30" i="7"/>
  <c r="AP51" i="7"/>
  <c r="AO51" i="7"/>
  <c r="AN51" i="7"/>
  <c r="AM51" i="7"/>
  <c r="AL51" i="7"/>
  <c r="AJ51" i="7"/>
  <c r="AI51" i="7"/>
  <c r="AH51" i="7"/>
  <c r="AG51" i="7"/>
  <c r="AF51" i="7"/>
  <c r="AP20" i="7"/>
  <c r="AO20" i="7"/>
  <c r="AN20" i="7"/>
  <c r="AM20" i="7"/>
  <c r="AL20" i="7"/>
  <c r="AJ20" i="7"/>
  <c r="AI20" i="7"/>
  <c r="AH20" i="7"/>
  <c r="AG20" i="7"/>
  <c r="AF20" i="7"/>
  <c r="AP18" i="7"/>
  <c r="AO18" i="7"/>
  <c r="AN18" i="7"/>
  <c r="AM18" i="7"/>
  <c r="AL18" i="7"/>
  <c r="AJ18" i="7"/>
  <c r="AI18" i="7"/>
  <c r="AH18" i="7"/>
  <c r="AG18" i="7"/>
  <c r="AF18" i="7"/>
  <c r="AP27" i="7"/>
  <c r="AO27" i="7"/>
  <c r="AN27" i="7"/>
  <c r="AM27" i="7"/>
  <c r="AL27" i="7"/>
  <c r="AJ27" i="7"/>
  <c r="AI27" i="7"/>
  <c r="AH27" i="7"/>
  <c r="AG27" i="7"/>
  <c r="AF27" i="7"/>
  <c r="AP13" i="7"/>
  <c r="AO13" i="7"/>
  <c r="AN13" i="7"/>
  <c r="AM13" i="7"/>
  <c r="AL13" i="7"/>
  <c r="AJ13" i="7"/>
  <c r="AI13" i="7"/>
  <c r="AH13" i="7"/>
  <c r="AG13" i="7"/>
  <c r="AF13" i="7"/>
  <c r="AP15" i="7"/>
  <c r="AO15" i="7"/>
  <c r="AN15" i="7"/>
  <c r="AM15" i="7"/>
  <c r="AL15" i="7"/>
  <c r="AJ15" i="7"/>
  <c r="AI15" i="7"/>
  <c r="AH15" i="7"/>
  <c r="AG15" i="7"/>
  <c r="AF15" i="7"/>
  <c r="AP14" i="7"/>
  <c r="AO14" i="7"/>
  <c r="AN14" i="7"/>
  <c r="AM14" i="7"/>
  <c r="AL14" i="7"/>
  <c r="AJ14" i="7"/>
  <c r="AI14" i="7"/>
  <c r="AH14" i="7"/>
  <c r="AG14" i="7"/>
  <c r="AF14" i="7"/>
  <c r="AP9" i="7"/>
  <c r="AO9" i="7"/>
  <c r="AN9" i="7"/>
  <c r="AM9" i="7"/>
  <c r="AL9" i="7"/>
  <c r="AJ9" i="7"/>
  <c r="AI9" i="7"/>
  <c r="AH9" i="7"/>
  <c r="AG9" i="7"/>
  <c r="AF9" i="7"/>
  <c r="AP11" i="7"/>
  <c r="AO11" i="7"/>
  <c r="AN11" i="7"/>
  <c r="AM11" i="7"/>
  <c r="AL11" i="7"/>
  <c r="AJ11" i="7"/>
  <c r="AI11" i="7"/>
  <c r="AH11" i="7"/>
  <c r="AG11" i="7"/>
  <c r="AF11" i="7"/>
  <c r="AP7" i="7"/>
  <c r="AO7" i="7"/>
  <c r="AN7" i="7"/>
  <c r="AM7" i="7"/>
  <c r="AL7" i="7"/>
  <c r="AJ7" i="7"/>
  <c r="AI7" i="7"/>
  <c r="AH7" i="7"/>
  <c r="AG7" i="7"/>
  <c r="AF7" i="7"/>
  <c r="AP71" i="7"/>
  <c r="AO71" i="7"/>
  <c r="AN71" i="7"/>
  <c r="AM71" i="7"/>
  <c r="AL71" i="7"/>
  <c r="AJ71" i="7"/>
  <c r="AI71" i="7"/>
  <c r="AH71" i="7"/>
  <c r="AG71" i="7"/>
  <c r="AF71" i="7"/>
  <c r="AP70" i="7"/>
  <c r="AO70" i="7"/>
  <c r="AN70" i="7"/>
  <c r="AM70" i="7"/>
  <c r="AL70" i="7"/>
  <c r="AJ70" i="7"/>
  <c r="AI70" i="7"/>
  <c r="AH70" i="7"/>
  <c r="AG70" i="7"/>
  <c r="AF70" i="7"/>
  <c r="AP69" i="7"/>
  <c r="AO69" i="7"/>
  <c r="AN69" i="7"/>
  <c r="AM69" i="7"/>
  <c r="AL69" i="7"/>
  <c r="AI69" i="7"/>
  <c r="AH69" i="7"/>
  <c r="AG69" i="7"/>
  <c r="AF69" i="7"/>
  <c r="AP68" i="7"/>
  <c r="AO68" i="7"/>
  <c r="AN68" i="7"/>
  <c r="AM68" i="7"/>
  <c r="AL68" i="7"/>
  <c r="AJ68" i="7"/>
  <c r="AI68" i="7"/>
  <c r="AH68" i="7"/>
  <c r="AG68" i="7"/>
  <c r="AF68" i="7"/>
  <c r="AP3" i="7"/>
  <c r="AO3" i="7"/>
  <c r="AN3" i="7"/>
  <c r="AM3" i="7"/>
  <c r="AL3" i="7"/>
  <c r="AJ3" i="7"/>
  <c r="AI3" i="7"/>
  <c r="AH3" i="7"/>
  <c r="AG3" i="7"/>
  <c r="AF3" i="7"/>
  <c r="BS67" i="7"/>
  <c r="BR67" i="7"/>
  <c r="BE67" i="7"/>
  <c r="BL67" i="7"/>
  <c r="BK67" i="7"/>
  <c r="BA67" i="7"/>
  <c r="AX67" i="7"/>
  <c r="AZ67" i="7"/>
  <c r="AU67" i="7"/>
  <c r="BS64" i="7"/>
  <c r="BR64" i="7"/>
  <c r="BE64" i="7"/>
  <c r="BL64" i="7"/>
  <c r="BK64" i="7"/>
  <c r="BA64" i="7"/>
  <c r="AX64" i="7"/>
  <c r="AZ64" i="7"/>
  <c r="AU64" i="7"/>
  <c r="BS63" i="7"/>
  <c r="BR63" i="7"/>
  <c r="BE63" i="7"/>
  <c r="BL63" i="7"/>
  <c r="BK63" i="7"/>
  <c r="BA63" i="7"/>
  <c r="AX63" i="7"/>
  <c r="AZ63" i="7"/>
  <c r="AU63" i="7"/>
  <c r="BE133" i="7"/>
  <c r="BL133" i="7"/>
  <c r="BK133" i="7"/>
  <c r="BA133" i="7"/>
  <c r="AX133" i="7"/>
  <c r="AZ133" i="7"/>
  <c r="AU133" i="7"/>
  <c r="BE132" i="7"/>
  <c r="BL132" i="7"/>
  <c r="BK132" i="7"/>
  <c r="BA132" i="7"/>
  <c r="AX132" i="7"/>
  <c r="AZ132" i="7"/>
  <c r="AU132" i="7"/>
  <c r="BE131" i="7"/>
  <c r="BL131" i="7"/>
  <c r="BK131" i="7"/>
  <c r="BA131" i="7"/>
  <c r="AX131" i="7"/>
  <c r="AZ131" i="7"/>
  <c r="AU131" i="7"/>
  <c r="BS62" i="7"/>
  <c r="BR62" i="7"/>
  <c r="BE62" i="7"/>
  <c r="BL62" i="7"/>
  <c r="BK62" i="7"/>
  <c r="BA62" i="7"/>
  <c r="AX62" i="7"/>
  <c r="AZ62" i="7"/>
  <c r="AU62" i="7"/>
  <c r="BS57" i="7"/>
  <c r="BR57" i="7"/>
  <c r="BE57" i="7"/>
  <c r="BL57" i="7"/>
  <c r="BK57" i="7"/>
  <c r="BA57" i="7"/>
  <c r="AX57" i="7"/>
  <c r="AZ57" i="7"/>
  <c r="AU57" i="7"/>
  <c r="BE167" i="7"/>
  <c r="BL167" i="7"/>
  <c r="BK167" i="7"/>
  <c r="BA167" i="7"/>
  <c r="AX167" i="7"/>
  <c r="AZ167" i="7"/>
  <c r="AU167" i="7"/>
  <c r="BS166" i="7"/>
  <c r="BR166" i="7"/>
  <c r="BE166" i="7"/>
  <c r="BL166" i="7"/>
  <c r="BK166" i="7"/>
  <c r="BA166" i="7"/>
  <c r="AX166" i="7"/>
  <c r="AZ166" i="7"/>
  <c r="AU166" i="7"/>
  <c r="BE163" i="7"/>
  <c r="BL163" i="7"/>
  <c r="BK163" i="7"/>
  <c r="BA163" i="7"/>
  <c r="AX163" i="7"/>
  <c r="AZ163" i="7"/>
  <c r="AU163" i="7"/>
  <c r="BE162" i="7"/>
  <c r="BL162" i="7"/>
  <c r="BK162" i="7"/>
  <c r="BA162" i="7"/>
  <c r="AX162" i="7"/>
  <c r="AZ162" i="7"/>
  <c r="AU162" i="7"/>
  <c r="BE161" i="7"/>
  <c r="BL161" i="7"/>
  <c r="BK161" i="7"/>
  <c r="BA161" i="7"/>
  <c r="AX161" i="7"/>
  <c r="AZ161" i="7"/>
  <c r="AU161" i="7"/>
  <c r="BE160" i="7"/>
  <c r="BL160" i="7"/>
  <c r="BK160" i="7"/>
  <c r="BA160" i="7"/>
  <c r="AX160" i="7"/>
  <c r="AZ160" i="7"/>
  <c r="AU160" i="7"/>
  <c r="BS171" i="7"/>
  <c r="BR171" i="7"/>
  <c r="BE171" i="7"/>
  <c r="BL171" i="7"/>
  <c r="BK171" i="7"/>
  <c r="BA171" i="7"/>
  <c r="AX171" i="7"/>
  <c r="AZ171" i="7"/>
  <c r="AU171" i="7"/>
  <c r="BS170" i="7"/>
  <c r="BR170" i="7"/>
  <c r="BE170" i="7"/>
  <c r="BL170" i="7"/>
  <c r="BK170" i="7"/>
  <c r="BA170" i="7"/>
  <c r="AX170" i="7"/>
  <c r="AZ170" i="7"/>
  <c r="AU170" i="7"/>
  <c r="BS165" i="7"/>
  <c r="BR165" i="7"/>
  <c r="BE165" i="7"/>
  <c r="BL165" i="7"/>
  <c r="BK165" i="7"/>
  <c r="BA165" i="7"/>
  <c r="AX165" i="7"/>
  <c r="AZ165" i="7"/>
  <c r="AU165" i="7"/>
  <c r="BS164" i="7"/>
  <c r="BR164" i="7"/>
  <c r="BE164" i="7"/>
  <c r="BL164" i="7"/>
  <c r="BK164" i="7"/>
  <c r="BA164" i="7"/>
  <c r="AX164" i="7"/>
  <c r="AZ164" i="7"/>
  <c r="AU164" i="7"/>
  <c r="BE157" i="7"/>
  <c r="BL157" i="7"/>
  <c r="BK157" i="7"/>
  <c r="BA157" i="7"/>
  <c r="AX157" i="7"/>
  <c r="AZ157" i="7"/>
  <c r="AU157" i="7"/>
  <c r="BE156" i="7"/>
  <c r="BL156" i="7"/>
  <c r="BK156" i="7"/>
  <c r="BA156" i="7"/>
  <c r="AX156" i="7"/>
  <c r="AZ156" i="7"/>
  <c r="AU156" i="7"/>
  <c r="BS77" i="7"/>
  <c r="BR77" i="7"/>
  <c r="BE77" i="7"/>
  <c r="BL77" i="7"/>
  <c r="BK77" i="7"/>
  <c r="BA77" i="7"/>
  <c r="AX77" i="7"/>
  <c r="AZ77" i="7"/>
  <c r="AU77" i="7"/>
  <c r="BS76" i="7"/>
  <c r="BR76" i="7"/>
  <c r="BE76" i="7"/>
  <c r="BL76" i="7"/>
  <c r="BK76" i="7"/>
  <c r="BA76" i="7"/>
  <c r="AX76" i="7"/>
  <c r="AZ76" i="7"/>
  <c r="AU76" i="7"/>
  <c r="BS75" i="7"/>
  <c r="BR75" i="7"/>
  <c r="BE75" i="7"/>
  <c r="BL75" i="7"/>
  <c r="BK75" i="7"/>
  <c r="BA75" i="7"/>
  <c r="AX75" i="7"/>
  <c r="AZ75" i="7"/>
  <c r="AU75" i="7"/>
  <c r="BS54" i="7"/>
  <c r="BR54" i="7"/>
  <c r="BE54" i="7"/>
  <c r="BL54" i="7"/>
  <c r="BK54" i="7"/>
  <c r="BA54" i="7"/>
  <c r="AX54" i="7"/>
  <c r="AZ54" i="7"/>
  <c r="AU54" i="7"/>
  <c r="BS53" i="7"/>
  <c r="BR53" i="7"/>
  <c r="BE53" i="7"/>
  <c r="BL53" i="7"/>
  <c r="BK53" i="7"/>
  <c r="BA53" i="7"/>
  <c r="AX53" i="7"/>
  <c r="AZ53" i="7"/>
  <c r="AU53" i="7"/>
  <c r="BS52" i="7"/>
  <c r="BR52" i="7"/>
  <c r="BE52" i="7"/>
  <c r="BL52" i="7"/>
  <c r="BK52" i="7"/>
  <c r="BA52" i="7"/>
  <c r="AX52" i="7"/>
  <c r="AZ52" i="7"/>
  <c r="AU52" i="7"/>
  <c r="BS49" i="7"/>
  <c r="BR49" i="7"/>
  <c r="BE49" i="7"/>
  <c r="BL49" i="7"/>
  <c r="BK49" i="7"/>
  <c r="BA49" i="7"/>
  <c r="AX49" i="7"/>
  <c r="AZ49" i="7"/>
  <c r="AU49" i="7"/>
  <c r="BS146" i="7"/>
  <c r="BR146" i="7"/>
  <c r="BE146" i="7"/>
  <c r="BL146" i="7"/>
  <c r="BK146" i="7"/>
  <c r="BA146" i="7"/>
  <c r="AX146" i="7"/>
  <c r="AZ146" i="7"/>
  <c r="AU146" i="7"/>
  <c r="BS145" i="7"/>
  <c r="BR145" i="7"/>
  <c r="BE145" i="7"/>
  <c r="BL145" i="7"/>
  <c r="BK145" i="7"/>
  <c r="BA145" i="7"/>
  <c r="AX145" i="7"/>
  <c r="AZ145" i="7"/>
  <c r="AU145" i="7"/>
  <c r="BS151" i="7"/>
  <c r="BR151" i="7"/>
  <c r="BE151" i="7"/>
  <c r="BL151" i="7"/>
  <c r="BK151" i="7"/>
  <c r="BA151" i="7"/>
  <c r="AX151" i="7"/>
  <c r="AZ151" i="7"/>
  <c r="AU151" i="7"/>
  <c r="BS150" i="7"/>
  <c r="BR150" i="7"/>
  <c r="BE150" i="7"/>
  <c r="BL150" i="7"/>
  <c r="BK150" i="7"/>
  <c r="BA150" i="7"/>
  <c r="AX150" i="7"/>
  <c r="AZ150" i="7"/>
  <c r="AU150" i="7"/>
  <c r="BS149" i="7"/>
  <c r="BR149" i="7"/>
  <c r="BE149" i="7"/>
  <c r="BL149" i="7"/>
  <c r="BK149" i="7"/>
  <c r="BA149" i="7"/>
  <c r="AX149" i="7"/>
  <c r="AZ149" i="7"/>
  <c r="AU149" i="7"/>
  <c r="BS148" i="7"/>
  <c r="BR148" i="7"/>
  <c r="BE148" i="7"/>
  <c r="BL148" i="7"/>
  <c r="BK148" i="7"/>
  <c r="BA148" i="7"/>
  <c r="AX148" i="7"/>
  <c r="AZ148" i="7"/>
  <c r="AU148" i="7"/>
  <c r="BS147" i="7"/>
  <c r="BR147" i="7"/>
  <c r="BE147" i="7"/>
  <c r="BL147" i="7"/>
  <c r="BK147" i="7"/>
  <c r="BA147" i="7"/>
  <c r="AX147" i="7"/>
  <c r="AZ147" i="7"/>
  <c r="AU147" i="7"/>
  <c r="BS144" i="7"/>
  <c r="BR144" i="7"/>
  <c r="BE144" i="7"/>
  <c r="BL144" i="7"/>
  <c r="BK144" i="7"/>
  <c r="BA144" i="7"/>
  <c r="AX144" i="7"/>
  <c r="AZ144" i="7"/>
  <c r="AU144" i="7"/>
  <c r="BS138" i="7"/>
  <c r="BR138" i="7"/>
  <c r="BE138" i="7"/>
  <c r="BL138" i="7"/>
  <c r="BK138" i="7"/>
  <c r="BA138" i="7"/>
  <c r="AX138" i="7"/>
  <c r="AZ138" i="7"/>
  <c r="AU138" i="7"/>
  <c r="BS137" i="7"/>
  <c r="BR137" i="7"/>
  <c r="BE137" i="7"/>
  <c r="BL137" i="7"/>
  <c r="BK137" i="7"/>
  <c r="BA137" i="7"/>
  <c r="AX137" i="7"/>
  <c r="AZ137" i="7"/>
  <c r="AU137" i="7"/>
  <c r="BS143" i="7"/>
  <c r="BR143" i="7"/>
  <c r="BE143" i="7"/>
  <c r="BL143" i="7"/>
  <c r="BK143" i="7"/>
  <c r="BA143" i="7"/>
  <c r="AX143" i="7"/>
  <c r="AZ143" i="7"/>
  <c r="AU143" i="7"/>
  <c r="BS142" i="7"/>
  <c r="BR142" i="7"/>
  <c r="BE142" i="7"/>
  <c r="BL142" i="7"/>
  <c r="BK142" i="7"/>
  <c r="BA142" i="7"/>
  <c r="AX142" i="7"/>
  <c r="AZ142" i="7"/>
  <c r="AU142" i="7"/>
  <c r="BE141" i="7"/>
  <c r="BL141" i="7"/>
  <c r="BK141" i="7"/>
  <c r="BA141" i="7"/>
  <c r="AX141" i="7"/>
  <c r="AZ141" i="7"/>
  <c r="AU141" i="7"/>
  <c r="BS140" i="7"/>
  <c r="BR140" i="7"/>
  <c r="BE140" i="7"/>
  <c r="BL140" i="7"/>
  <c r="BK140" i="7"/>
  <c r="BA140" i="7"/>
  <c r="AX140" i="7"/>
  <c r="AZ140" i="7"/>
  <c r="AU140" i="7"/>
  <c r="BS139" i="7"/>
  <c r="BR139" i="7"/>
  <c r="BE139" i="7"/>
  <c r="BL139" i="7"/>
  <c r="BK139" i="7"/>
  <c r="BA139" i="7"/>
  <c r="AX139" i="7"/>
  <c r="AZ139" i="7"/>
  <c r="AU139" i="7"/>
  <c r="BS136" i="7"/>
  <c r="BR136" i="7"/>
  <c r="BE136" i="7"/>
  <c r="BL136" i="7"/>
  <c r="BK136" i="7"/>
  <c r="BA136" i="7"/>
  <c r="AX136" i="7"/>
  <c r="AZ136" i="7"/>
  <c r="AU136" i="7"/>
  <c r="BS135" i="7"/>
  <c r="BR135" i="7"/>
  <c r="BE135" i="7"/>
  <c r="BL135" i="7"/>
  <c r="BK135" i="7"/>
  <c r="BA135" i="7"/>
  <c r="AX135" i="7"/>
  <c r="AZ135" i="7"/>
  <c r="AU135" i="7"/>
  <c r="BS134" i="7"/>
  <c r="BR134" i="7"/>
  <c r="BE134" i="7"/>
  <c r="BL134" i="7"/>
  <c r="BK134" i="7"/>
  <c r="BA134" i="7"/>
  <c r="AX134" i="7"/>
  <c r="AZ134" i="7"/>
  <c r="AU134" i="7"/>
  <c r="BE128" i="7"/>
  <c r="BL128" i="7"/>
  <c r="BK128" i="7"/>
  <c r="BA128" i="7"/>
  <c r="AX128" i="7"/>
  <c r="AZ128" i="7"/>
  <c r="AU128" i="7"/>
  <c r="BE127" i="7"/>
  <c r="BL127" i="7"/>
  <c r="BK127" i="7"/>
  <c r="BA127" i="7"/>
  <c r="AX127" i="7"/>
  <c r="AZ127" i="7"/>
  <c r="AU127" i="7"/>
  <c r="BS56" i="7"/>
  <c r="BR56" i="7"/>
  <c r="BE56" i="7"/>
  <c r="BL56" i="7"/>
  <c r="BK56" i="7"/>
  <c r="BA56" i="7"/>
  <c r="AX56" i="7"/>
  <c r="AZ56" i="7"/>
  <c r="AU56" i="7"/>
  <c r="BS55" i="7"/>
  <c r="BR55" i="7"/>
  <c r="BE55" i="7"/>
  <c r="BL55" i="7"/>
  <c r="BK55" i="7"/>
  <c r="BA55" i="7"/>
  <c r="AX55" i="7"/>
  <c r="AZ55" i="7"/>
  <c r="AU55" i="7"/>
  <c r="BS175" i="7"/>
  <c r="BR175" i="7"/>
  <c r="BE175" i="7"/>
  <c r="BL175" i="7"/>
  <c r="BK175" i="7"/>
  <c r="BA175" i="7"/>
  <c r="AX175" i="7"/>
  <c r="AZ175" i="7"/>
  <c r="AU175" i="7"/>
  <c r="BS174" i="7"/>
  <c r="BR174" i="7"/>
  <c r="BE174" i="7"/>
  <c r="BL174" i="7"/>
  <c r="BK174" i="7"/>
  <c r="BA174" i="7"/>
  <c r="AX174" i="7"/>
  <c r="AZ174" i="7"/>
  <c r="AU174" i="7"/>
  <c r="BS46" i="7"/>
  <c r="BR46" i="7"/>
  <c r="BE46" i="7"/>
  <c r="BL46" i="7"/>
  <c r="BK46" i="7"/>
  <c r="BA46" i="7"/>
  <c r="AX46" i="7"/>
  <c r="AZ46" i="7"/>
  <c r="AU46" i="7"/>
  <c r="BS45" i="7"/>
  <c r="BR45" i="7"/>
  <c r="BE45" i="7"/>
  <c r="BL45" i="7"/>
  <c r="BK45" i="7"/>
  <c r="BA45" i="7"/>
  <c r="AX45" i="7"/>
  <c r="AZ45" i="7"/>
  <c r="AU45" i="7"/>
  <c r="BS48" i="7"/>
  <c r="BR48" i="7"/>
  <c r="BE48" i="7"/>
  <c r="BL48" i="7"/>
  <c r="BK48" i="7"/>
  <c r="BA48" i="7"/>
  <c r="AX48" i="7"/>
  <c r="AZ48" i="7"/>
  <c r="AU48" i="7"/>
  <c r="BS47" i="7"/>
  <c r="BR47" i="7"/>
  <c r="BE47" i="7"/>
  <c r="BL47" i="7"/>
  <c r="BK47" i="7"/>
  <c r="BA47" i="7"/>
  <c r="AX47" i="7"/>
  <c r="AZ47" i="7"/>
  <c r="AU47" i="7"/>
  <c r="BR44" i="7"/>
  <c r="BE44" i="7"/>
  <c r="BL44" i="7"/>
  <c r="BK44" i="7"/>
  <c r="BA44" i="7"/>
  <c r="AX44" i="7"/>
  <c r="AZ44" i="7"/>
  <c r="AU44" i="7"/>
  <c r="BS43" i="7"/>
  <c r="BR43" i="7"/>
  <c r="BE43" i="7"/>
  <c r="BL43" i="7"/>
  <c r="BK43" i="7"/>
  <c r="BA43" i="7"/>
  <c r="AX43" i="7"/>
  <c r="AZ43" i="7"/>
  <c r="AU43" i="7"/>
  <c r="BS107" i="7"/>
  <c r="BR107" i="7"/>
  <c r="BE107" i="7"/>
  <c r="BL107" i="7"/>
  <c r="BK107" i="7"/>
  <c r="BA107" i="7"/>
  <c r="AX107" i="7"/>
  <c r="AZ107" i="7"/>
  <c r="AU107" i="7"/>
  <c r="BS106" i="7"/>
  <c r="BR106" i="7"/>
  <c r="BE106" i="7"/>
  <c r="BL106" i="7"/>
  <c r="BK106" i="7"/>
  <c r="BA106" i="7"/>
  <c r="AX106" i="7"/>
  <c r="AZ106" i="7"/>
  <c r="AU106" i="7"/>
  <c r="BS169" i="7"/>
  <c r="BR169" i="7"/>
  <c r="BE169" i="7"/>
  <c r="BL169" i="7"/>
  <c r="BK169" i="7"/>
  <c r="BA169" i="7"/>
  <c r="AX169" i="7"/>
  <c r="AZ169" i="7"/>
  <c r="AU169" i="7"/>
  <c r="BS168" i="7"/>
  <c r="BR168" i="7"/>
  <c r="BE168" i="7"/>
  <c r="BL168" i="7"/>
  <c r="BK168" i="7"/>
  <c r="BA168" i="7"/>
  <c r="AX168" i="7"/>
  <c r="AZ168" i="7"/>
  <c r="AU168" i="7"/>
  <c r="BE130" i="7"/>
  <c r="BL130" i="7"/>
  <c r="BK130" i="7"/>
  <c r="BA130" i="7"/>
  <c r="AX130" i="7"/>
  <c r="AZ130" i="7"/>
  <c r="AU130" i="7"/>
  <c r="BE129" i="7"/>
  <c r="BL129" i="7"/>
  <c r="BK129" i="7"/>
  <c r="BA129" i="7"/>
  <c r="AX129" i="7"/>
  <c r="AZ129" i="7"/>
  <c r="AU129" i="7"/>
  <c r="BE126" i="7"/>
  <c r="BL126" i="7"/>
  <c r="BK126" i="7"/>
  <c r="BA126" i="7"/>
  <c r="AX126" i="7"/>
  <c r="AZ126" i="7"/>
  <c r="AU126" i="7"/>
  <c r="BS42" i="7"/>
  <c r="BR42" i="7"/>
  <c r="BE42" i="7"/>
  <c r="BL42" i="7"/>
  <c r="BK42" i="7"/>
  <c r="BA42" i="7"/>
  <c r="AX42" i="7"/>
  <c r="AZ42" i="7"/>
  <c r="AU42" i="7"/>
  <c r="BS41" i="7"/>
  <c r="BR41" i="7"/>
  <c r="BE41" i="7"/>
  <c r="BL41" i="7"/>
  <c r="BK41" i="7"/>
  <c r="BA41" i="7"/>
  <c r="AX41" i="7"/>
  <c r="AZ41" i="7"/>
  <c r="AU41" i="7"/>
  <c r="BE109" i="7"/>
  <c r="BL109" i="7"/>
  <c r="BK109" i="7"/>
  <c r="BA109" i="7"/>
  <c r="AX109" i="7"/>
  <c r="AZ109" i="7"/>
  <c r="AU109" i="7"/>
  <c r="BE108" i="7"/>
  <c r="BL108" i="7"/>
  <c r="BK108" i="7"/>
  <c r="BA108" i="7"/>
  <c r="AX108" i="7"/>
  <c r="AZ108" i="7"/>
  <c r="AU108" i="7"/>
  <c r="BE111" i="7"/>
  <c r="BL111" i="7"/>
  <c r="BK111" i="7"/>
  <c r="BA111" i="7"/>
  <c r="AX111" i="7"/>
  <c r="AZ111" i="7"/>
  <c r="AU111" i="7"/>
  <c r="BE110" i="7"/>
  <c r="BL110" i="7"/>
  <c r="BK110" i="7"/>
  <c r="BA110" i="7"/>
  <c r="AX110" i="7"/>
  <c r="AZ110" i="7"/>
  <c r="AU110" i="7"/>
  <c r="BE105" i="7"/>
  <c r="BL105" i="7"/>
  <c r="BK105" i="7"/>
  <c r="BA105" i="7"/>
  <c r="AX105" i="7"/>
  <c r="AZ105" i="7"/>
  <c r="AU105" i="7"/>
  <c r="BE104" i="7"/>
  <c r="BL104" i="7"/>
  <c r="BK104" i="7"/>
  <c r="BA104" i="7"/>
  <c r="AX104" i="7"/>
  <c r="AZ104" i="7"/>
  <c r="AU104" i="7"/>
  <c r="BS103" i="7"/>
  <c r="BR103" i="7"/>
  <c r="BE103" i="7"/>
  <c r="BL103" i="7"/>
  <c r="BK103" i="7"/>
  <c r="BA103" i="7"/>
  <c r="AX103" i="7"/>
  <c r="AZ103" i="7"/>
  <c r="AU103" i="7"/>
  <c r="BS102" i="7"/>
  <c r="BR102" i="7"/>
  <c r="BE102" i="7"/>
  <c r="BL102" i="7"/>
  <c r="BK102" i="7"/>
  <c r="BA102" i="7"/>
  <c r="AX102" i="7"/>
  <c r="AZ102" i="7"/>
  <c r="AU102" i="7"/>
  <c r="BS101" i="7"/>
  <c r="BR101" i="7"/>
  <c r="BE101" i="7"/>
  <c r="BL101" i="7"/>
  <c r="BK101" i="7"/>
  <c r="BA101" i="7"/>
  <c r="AX101" i="7"/>
  <c r="AZ101" i="7"/>
  <c r="AU101" i="7"/>
  <c r="BE100" i="7"/>
  <c r="BL100" i="7"/>
  <c r="BK100" i="7"/>
  <c r="BA100" i="7"/>
  <c r="AX100" i="7"/>
  <c r="AZ100" i="7"/>
  <c r="AU100" i="7"/>
  <c r="BS159" i="7"/>
  <c r="BR159" i="7"/>
  <c r="BE159" i="7"/>
  <c r="BL159" i="7"/>
  <c r="BK159" i="7"/>
  <c r="BA159" i="7"/>
  <c r="AX159" i="7"/>
  <c r="AZ159" i="7"/>
  <c r="AU159" i="7"/>
  <c r="BS158" i="7"/>
  <c r="BR158" i="7"/>
  <c r="BE158" i="7"/>
  <c r="BL158" i="7"/>
  <c r="BK158" i="7"/>
  <c r="BA158" i="7"/>
  <c r="AX158" i="7"/>
  <c r="AZ158" i="7"/>
  <c r="AU158" i="7"/>
  <c r="BE95" i="7"/>
  <c r="BL95" i="7"/>
  <c r="BK95" i="7"/>
  <c r="BA95" i="7"/>
  <c r="AX95" i="7"/>
  <c r="AZ95" i="7"/>
  <c r="AU95" i="7"/>
  <c r="BS94" i="7"/>
  <c r="BR94" i="7"/>
  <c r="BE94" i="7"/>
  <c r="BL94" i="7"/>
  <c r="BK94" i="7"/>
  <c r="BA94" i="7"/>
  <c r="AX94" i="7"/>
  <c r="AZ94" i="7"/>
  <c r="AU94" i="7"/>
  <c r="BE93" i="7"/>
  <c r="BL93" i="7"/>
  <c r="BK93" i="7"/>
  <c r="BA93" i="7"/>
  <c r="AX93" i="7"/>
  <c r="AZ93" i="7"/>
  <c r="AU93" i="7"/>
  <c r="BE92" i="7"/>
  <c r="BL92" i="7"/>
  <c r="BK92" i="7"/>
  <c r="BA92" i="7"/>
  <c r="AX92" i="7"/>
  <c r="AZ92" i="7"/>
  <c r="AU92" i="7"/>
  <c r="BE155" i="7"/>
  <c r="BL155" i="7"/>
  <c r="BK155" i="7"/>
  <c r="BA155" i="7"/>
  <c r="AX155" i="7"/>
  <c r="AZ155" i="7"/>
  <c r="AU155" i="7"/>
  <c r="BS154" i="7"/>
  <c r="BR154" i="7"/>
  <c r="BE154" i="7"/>
  <c r="BL154" i="7"/>
  <c r="BK154" i="7"/>
  <c r="BA154" i="7"/>
  <c r="AX154" i="7"/>
  <c r="AZ154" i="7"/>
  <c r="AU154" i="7"/>
  <c r="BE125" i="7"/>
  <c r="BL125" i="7"/>
  <c r="BK125" i="7"/>
  <c r="BA125" i="7"/>
  <c r="AX125" i="7"/>
  <c r="AZ125" i="7"/>
  <c r="AU125" i="7"/>
  <c r="BE124" i="7"/>
  <c r="BL124" i="7"/>
  <c r="BK124" i="7"/>
  <c r="BA124" i="7"/>
  <c r="AX124" i="7"/>
  <c r="AZ124" i="7"/>
  <c r="AU124" i="7"/>
  <c r="BE123" i="7"/>
  <c r="BL123" i="7"/>
  <c r="BK123" i="7"/>
  <c r="BA123" i="7"/>
  <c r="AX123" i="7"/>
  <c r="AZ123" i="7"/>
  <c r="AU123" i="7"/>
  <c r="BS40" i="7"/>
  <c r="BR40" i="7"/>
  <c r="BE40" i="7"/>
  <c r="BL40" i="7"/>
  <c r="BK40" i="7"/>
  <c r="BA40" i="7"/>
  <c r="AX40" i="7"/>
  <c r="AZ40" i="7"/>
  <c r="AU40" i="7"/>
  <c r="BS39" i="7"/>
  <c r="BR39" i="7"/>
  <c r="BE39" i="7"/>
  <c r="BL39" i="7"/>
  <c r="BK39" i="7"/>
  <c r="BA39" i="7"/>
  <c r="AX39" i="7"/>
  <c r="AZ39" i="7"/>
  <c r="AU39" i="7"/>
  <c r="BE119" i="7"/>
  <c r="BL119" i="7"/>
  <c r="BK119" i="7"/>
  <c r="BA119" i="7"/>
  <c r="AX119" i="7"/>
  <c r="AZ119" i="7"/>
  <c r="AU119" i="7"/>
  <c r="BE118" i="7"/>
  <c r="BL118" i="7"/>
  <c r="BK118" i="7"/>
  <c r="BA118" i="7"/>
  <c r="AX118" i="7"/>
  <c r="AZ118" i="7"/>
  <c r="AU118" i="7"/>
  <c r="BE117" i="7"/>
  <c r="BL117" i="7"/>
  <c r="BK117" i="7"/>
  <c r="BA117" i="7"/>
  <c r="AX117" i="7"/>
  <c r="AZ117" i="7"/>
  <c r="AU117" i="7"/>
  <c r="BE122" i="7"/>
  <c r="BL122" i="7"/>
  <c r="BK122" i="7"/>
  <c r="BA122" i="7"/>
  <c r="AX122" i="7"/>
  <c r="AZ122" i="7"/>
  <c r="AU122" i="7"/>
  <c r="BE121" i="7"/>
  <c r="BL121" i="7"/>
  <c r="BK121" i="7"/>
  <c r="BA121" i="7"/>
  <c r="AX121" i="7"/>
  <c r="AZ121" i="7"/>
  <c r="AU121" i="7"/>
  <c r="BE120" i="7"/>
  <c r="BL120" i="7"/>
  <c r="BK120" i="7"/>
  <c r="BA120" i="7"/>
  <c r="AX120" i="7"/>
  <c r="AZ120" i="7"/>
  <c r="AU120" i="7"/>
  <c r="BE116" i="7"/>
  <c r="BL116" i="7"/>
  <c r="BK116" i="7"/>
  <c r="BA116" i="7"/>
  <c r="AX116" i="7"/>
  <c r="AZ116" i="7"/>
  <c r="AU116" i="7"/>
  <c r="BE115" i="7"/>
  <c r="BL115" i="7"/>
  <c r="BK115" i="7"/>
  <c r="BA115" i="7"/>
  <c r="AX115" i="7"/>
  <c r="AZ115" i="7"/>
  <c r="AU115" i="7"/>
  <c r="BE114" i="7"/>
  <c r="BL114" i="7"/>
  <c r="BK114" i="7"/>
  <c r="BA114" i="7"/>
  <c r="AX114" i="7"/>
  <c r="AZ114" i="7"/>
  <c r="AU114" i="7"/>
  <c r="BE113" i="7"/>
  <c r="BL113" i="7"/>
  <c r="BK113" i="7"/>
  <c r="BA113" i="7"/>
  <c r="AX113" i="7"/>
  <c r="AZ113" i="7"/>
  <c r="AU113" i="7"/>
  <c r="BE112" i="7"/>
  <c r="BL112" i="7"/>
  <c r="BK112" i="7"/>
  <c r="BA112" i="7"/>
  <c r="AX112" i="7"/>
  <c r="AZ112" i="7"/>
  <c r="AU112" i="7"/>
  <c r="BE99" i="7"/>
  <c r="BL99" i="7"/>
  <c r="BK99" i="7"/>
  <c r="BA99" i="7"/>
  <c r="AX99" i="7"/>
  <c r="AZ99" i="7"/>
  <c r="AU99" i="7"/>
  <c r="BS38" i="7"/>
  <c r="BR38" i="7"/>
  <c r="BE38" i="7"/>
  <c r="BL38" i="7"/>
  <c r="BK38" i="7"/>
  <c r="BA38" i="7"/>
  <c r="AX38" i="7"/>
  <c r="AZ38" i="7"/>
  <c r="AU38" i="7"/>
  <c r="BS37" i="7"/>
  <c r="BR37" i="7"/>
  <c r="BE37" i="7"/>
  <c r="BL37" i="7"/>
  <c r="BK37" i="7"/>
  <c r="BA37" i="7"/>
  <c r="AX37" i="7"/>
  <c r="AZ37" i="7"/>
  <c r="AU37" i="7"/>
  <c r="BS36" i="7"/>
  <c r="BR36" i="7"/>
  <c r="BE36" i="7"/>
  <c r="BL36" i="7"/>
  <c r="BK36" i="7"/>
  <c r="BA36" i="7"/>
  <c r="AX36" i="7"/>
  <c r="AZ36" i="7"/>
  <c r="AU36" i="7"/>
  <c r="BS35" i="7"/>
  <c r="BR35" i="7"/>
  <c r="BE35" i="7"/>
  <c r="BL35" i="7"/>
  <c r="BK35" i="7"/>
  <c r="BA35" i="7"/>
  <c r="AX35" i="7"/>
  <c r="AZ35" i="7"/>
  <c r="AU35" i="7"/>
  <c r="BS61" i="7"/>
  <c r="BR61" i="7"/>
  <c r="BE61" i="7"/>
  <c r="BL61" i="7"/>
  <c r="BK61" i="7"/>
  <c r="BA61" i="7"/>
  <c r="AX61" i="7"/>
  <c r="AZ61" i="7"/>
  <c r="AU61" i="7"/>
  <c r="BS60" i="7"/>
  <c r="BR60" i="7"/>
  <c r="BE60" i="7"/>
  <c r="BL60" i="7"/>
  <c r="BK60" i="7"/>
  <c r="BA60" i="7"/>
  <c r="AX60" i="7"/>
  <c r="AZ60" i="7"/>
  <c r="AU60" i="7"/>
  <c r="BE59" i="7"/>
  <c r="BL59" i="7"/>
  <c r="BK59" i="7"/>
  <c r="BA59" i="7"/>
  <c r="AX59" i="7"/>
  <c r="AZ59" i="7"/>
  <c r="AU59" i="7"/>
  <c r="BE58" i="7"/>
  <c r="BL58" i="7"/>
  <c r="BK58" i="7"/>
  <c r="BA58" i="7"/>
  <c r="AX58" i="7"/>
  <c r="AZ58" i="7"/>
  <c r="AU58" i="7"/>
  <c r="BS153" i="7"/>
  <c r="BR153" i="7"/>
  <c r="BE153" i="7"/>
  <c r="BL153" i="7"/>
  <c r="BK153" i="7"/>
  <c r="BA153" i="7"/>
  <c r="AX153" i="7"/>
  <c r="AZ153" i="7"/>
  <c r="AU153" i="7"/>
  <c r="BS152" i="7"/>
  <c r="BR152" i="7"/>
  <c r="BE152" i="7"/>
  <c r="BL152" i="7"/>
  <c r="BK152" i="7"/>
  <c r="BA152" i="7"/>
  <c r="AX152" i="7"/>
  <c r="AZ152" i="7"/>
  <c r="AU152" i="7"/>
  <c r="BS32" i="7"/>
  <c r="BR32" i="7"/>
  <c r="BE32" i="7"/>
  <c r="BL32" i="7"/>
  <c r="BK32" i="7"/>
  <c r="BA32" i="7"/>
  <c r="AX32" i="7"/>
  <c r="AZ32" i="7"/>
  <c r="AU32" i="7"/>
  <c r="BS31" i="7"/>
  <c r="BR31" i="7"/>
  <c r="BE31" i="7"/>
  <c r="BL31" i="7"/>
  <c r="BK31" i="7"/>
  <c r="BA31" i="7"/>
  <c r="AX31" i="7"/>
  <c r="AZ31" i="7"/>
  <c r="AU31" i="7"/>
  <c r="BS66" i="7"/>
  <c r="BR66" i="7"/>
  <c r="BE66" i="7"/>
  <c r="BL66" i="7"/>
  <c r="BK66" i="7"/>
  <c r="BA66" i="7"/>
  <c r="AX66" i="7"/>
  <c r="AZ66" i="7"/>
  <c r="AU66" i="7"/>
  <c r="BS65" i="7"/>
  <c r="BR65" i="7"/>
  <c r="BE65" i="7"/>
  <c r="BL65" i="7"/>
  <c r="BK65" i="7"/>
  <c r="BA65" i="7"/>
  <c r="AX65" i="7"/>
  <c r="AZ65" i="7"/>
  <c r="AU65" i="7"/>
  <c r="BS74" i="7"/>
  <c r="BR74" i="7"/>
  <c r="BE74" i="7"/>
  <c r="BL74" i="7"/>
  <c r="BK74" i="7"/>
  <c r="BA74" i="7"/>
  <c r="AX74" i="7"/>
  <c r="AZ74" i="7"/>
  <c r="AU74" i="7"/>
  <c r="BS73" i="7"/>
  <c r="BR73" i="7"/>
  <c r="BE73" i="7"/>
  <c r="BL73" i="7"/>
  <c r="BK73" i="7"/>
  <c r="BA73" i="7"/>
  <c r="AX73" i="7"/>
  <c r="AZ73" i="7"/>
  <c r="AU73" i="7"/>
  <c r="BS72" i="7"/>
  <c r="BR72" i="7"/>
  <c r="BE72" i="7"/>
  <c r="BL72" i="7"/>
  <c r="BK72" i="7"/>
  <c r="BA72" i="7"/>
  <c r="AX72" i="7"/>
  <c r="AZ72" i="7"/>
  <c r="AU72" i="7"/>
  <c r="BS28" i="7"/>
  <c r="BR28" i="7"/>
  <c r="BE28" i="7"/>
  <c r="BL28" i="7"/>
  <c r="BK28" i="7"/>
  <c r="BA28" i="7"/>
  <c r="AX28" i="7"/>
  <c r="AZ28" i="7"/>
  <c r="AU28" i="7"/>
  <c r="BS21" i="7"/>
  <c r="BR21" i="7"/>
  <c r="BE21" i="7"/>
  <c r="BL21" i="7"/>
  <c r="BK21" i="7"/>
  <c r="BA21" i="7"/>
  <c r="AX21" i="7"/>
  <c r="AZ21" i="7"/>
  <c r="AU21" i="7"/>
  <c r="BS34" i="7"/>
  <c r="BR34" i="7"/>
  <c r="BE34" i="7"/>
  <c r="BL34" i="7"/>
  <c r="BK34" i="7"/>
  <c r="BA34" i="7"/>
  <c r="AX34" i="7"/>
  <c r="AZ34" i="7"/>
  <c r="AU34" i="7"/>
  <c r="BS33" i="7"/>
  <c r="BR33" i="7"/>
  <c r="BE33" i="7"/>
  <c r="BL33" i="7"/>
  <c r="BK33" i="7"/>
  <c r="BA33" i="7"/>
  <c r="AX33" i="7"/>
  <c r="AZ33" i="7"/>
  <c r="AU33" i="7"/>
  <c r="BS30" i="7"/>
  <c r="BR30" i="7"/>
  <c r="BE30" i="7"/>
  <c r="BL30" i="7"/>
  <c r="BK30" i="7"/>
  <c r="BA30" i="7"/>
  <c r="AX30" i="7"/>
  <c r="AZ30" i="7"/>
  <c r="AU30" i="7"/>
  <c r="BS29" i="7"/>
  <c r="BR29" i="7"/>
  <c r="BE29" i="7"/>
  <c r="BL29" i="7"/>
  <c r="BK29" i="7"/>
  <c r="BA29" i="7"/>
  <c r="AX29" i="7"/>
  <c r="AZ29" i="7"/>
  <c r="AU29" i="7"/>
  <c r="BS51" i="7"/>
  <c r="BR51" i="7"/>
  <c r="BE51" i="7"/>
  <c r="BL51" i="7"/>
  <c r="BK51" i="7"/>
  <c r="BA51" i="7"/>
  <c r="AX51" i="7"/>
  <c r="AZ51" i="7"/>
  <c r="AU51" i="7"/>
  <c r="BS50" i="7"/>
  <c r="BR50" i="7"/>
  <c r="BE50" i="7"/>
  <c r="BL50" i="7"/>
  <c r="BK50" i="7"/>
  <c r="BA50" i="7"/>
  <c r="AX50" i="7"/>
  <c r="AZ50" i="7"/>
  <c r="AU50" i="7"/>
  <c r="BS20" i="7"/>
  <c r="BR20" i="7"/>
  <c r="BE20" i="7"/>
  <c r="BL20" i="7"/>
  <c r="BK20" i="7"/>
  <c r="BA20" i="7"/>
  <c r="AX20" i="7"/>
  <c r="AZ20" i="7"/>
  <c r="AU20" i="7"/>
  <c r="BS19" i="7"/>
  <c r="BR19" i="7"/>
  <c r="BE19" i="7"/>
  <c r="BL19" i="7"/>
  <c r="BK19" i="7"/>
  <c r="BA19" i="7"/>
  <c r="AX19" i="7"/>
  <c r="AZ19" i="7"/>
  <c r="AU19" i="7"/>
  <c r="BS18" i="7"/>
  <c r="BR18" i="7"/>
  <c r="BE18" i="7"/>
  <c r="BL18" i="7"/>
  <c r="BK18" i="7"/>
  <c r="BA18" i="7"/>
  <c r="AX18" i="7"/>
  <c r="AZ18" i="7"/>
  <c r="AU18" i="7"/>
  <c r="BS16" i="7"/>
  <c r="BR16" i="7"/>
  <c r="BE16" i="7"/>
  <c r="BL16" i="7"/>
  <c r="BK16" i="7"/>
  <c r="BA16" i="7"/>
  <c r="AX16" i="7"/>
  <c r="AZ16" i="7"/>
  <c r="AU16" i="7"/>
  <c r="BE98" i="7"/>
  <c r="BL98" i="7"/>
  <c r="BK98" i="7"/>
  <c r="BA98" i="7"/>
  <c r="AX98" i="7"/>
  <c r="AZ98" i="7"/>
  <c r="AU98" i="7"/>
  <c r="BE97" i="7"/>
  <c r="BL97" i="7"/>
  <c r="BK97" i="7"/>
  <c r="BA97" i="7"/>
  <c r="AX97" i="7"/>
  <c r="AZ97" i="7"/>
  <c r="AU97" i="7"/>
  <c r="BE96" i="7"/>
  <c r="BL96" i="7"/>
  <c r="BK96" i="7"/>
  <c r="BA96" i="7"/>
  <c r="AX96" i="7"/>
  <c r="AZ96" i="7"/>
  <c r="AU96" i="7"/>
  <c r="BE91" i="7"/>
  <c r="BL91" i="7"/>
  <c r="BK91" i="7"/>
  <c r="BA91" i="7"/>
  <c r="AX91" i="7"/>
  <c r="AZ91" i="7"/>
  <c r="AU91" i="7"/>
  <c r="BE90" i="7"/>
  <c r="BL90" i="7"/>
  <c r="BK90" i="7"/>
  <c r="BA90" i="7"/>
  <c r="AX90" i="7"/>
  <c r="AZ90" i="7"/>
  <c r="AU90" i="7"/>
  <c r="BE89" i="7"/>
  <c r="BL89" i="7"/>
  <c r="BK89" i="7"/>
  <c r="BA89" i="7"/>
  <c r="AX89" i="7"/>
  <c r="AZ89" i="7"/>
  <c r="AU89" i="7"/>
  <c r="BE88" i="7"/>
  <c r="BL88" i="7"/>
  <c r="BK88" i="7"/>
  <c r="BA88" i="7"/>
  <c r="AX88" i="7"/>
  <c r="AZ88" i="7"/>
  <c r="AU88" i="7"/>
  <c r="BE87" i="7"/>
  <c r="BL87" i="7"/>
  <c r="BK87" i="7"/>
  <c r="BA87" i="7"/>
  <c r="AX87" i="7"/>
  <c r="AZ87" i="7"/>
  <c r="AU87" i="7"/>
  <c r="BE86" i="7"/>
  <c r="BL86" i="7"/>
  <c r="BK86" i="7"/>
  <c r="BA86" i="7"/>
  <c r="AX86" i="7"/>
  <c r="AZ86" i="7"/>
  <c r="AU86" i="7"/>
  <c r="BE85" i="7"/>
  <c r="BL85" i="7"/>
  <c r="BK85" i="7"/>
  <c r="BA85" i="7"/>
  <c r="AX85" i="7"/>
  <c r="AZ85" i="7"/>
  <c r="AU85" i="7"/>
  <c r="BE84" i="7"/>
  <c r="BL84" i="7"/>
  <c r="BK84" i="7"/>
  <c r="BA84" i="7"/>
  <c r="AX84" i="7"/>
  <c r="AZ84" i="7"/>
  <c r="AU84" i="7"/>
  <c r="BE83" i="7"/>
  <c r="BL83" i="7"/>
  <c r="BK83" i="7"/>
  <c r="BA83" i="7"/>
  <c r="AX83" i="7"/>
  <c r="AZ83" i="7"/>
  <c r="AU83" i="7"/>
  <c r="BE82" i="7"/>
  <c r="BL82" i="7"/>
  <c r="BK82" i="7"/>
  <c r="BA82" i="7"/>
  <c r="AX82" i="7"/>
  <c r="AZ82" i="7"/>
  <c r="AU82" i="7"/>
  <c r="BE81" i="7"/>
  <c r="BL81" i="7"/>
  <c r="BK81" i="7"/>
  <c r="BA81" i="7"/>
  <c r="AX81" i="7"/>
  <c r="AZ81" i="7"/>
  <c r="AU81" i="7"/>
  <c r="BE80" i="7"/>
  <c r="BL80" i="7"/>
  <c r="BK80" i="7"/>
  <c r="BA80" i="7"/>
  <c r="AX80" i="7"/>
  <c r="AZ80" i="7"/>
  <c r="AU80" i="7"/>
  <c r="BE79" i="7"/>
  <c r="BL79" i="7"/>
  <c r="BK79" i="7"/>
  <c r="BA79" i="7"/>
  <c r="AX79" i="7"/>
  <c r="AZ79" i="7"/>
  <c r="AU79" i="7"/>
  <c r="BE78" i="7"/>
  <c r="BL78" i="7"/>
  <c r="BK78" i="7"/>
  <c r="BA78" i="7"/>
  <c r="AX78" i="7"/>
  <c r="AZ78" i="7"/>
  <c r="AU78" i="7"/>
  <c r="BE25" i="7"/>
  <c r="BL25" i="7"/>
  <c r="BK25" i="7"/>
  <c r="BA25" i="7"/>
  <c r="AX25" i="7"/>
  <c r="AZ25" i="7"/>
  <c r="AU25" i="7"/>
  <c r="BE24" i="7"/>
  <c r="BL24" i="7"/>
  <c r="BK24" i="7"/>
  <c r="BA24" i="7"/>
  <c r="AX24" i="7"/>
  <c r="AZ24" i="7"/>
  <c r="AU24" i="7"/>
  <c r="BS27" i="7"/>
  <c r="BR27" i="7"/>
  <c r="BE27" i="7"/>
  <c r="BL27" i="7"/>
  <c r="BK27" i="7"/>
  <c r="BA27" i="7"/>
  <c r="AX27" i="7"/>
  <c r="AZ27" i="7"/>
  <c r="AU27" i="7"/>
  <c r="BS26" i="7"/>
  <c r="BR26" i="7"/>
  <c r="BE26" i="7"/>
  <c r="BL26" i="7"/>
  <c r="BK26" i="7"/>
  <c r="BA26" i="7"/>
  <c r="AX26" i="7"/>
  <c r="AZ26" i="7"/>
  <c r="AU26" i="7"/>
  <c r="BE23" i="7"/>
  <c r="BL23" i="7"/>
  <c r="BK23" i="7"/>
  <c r="BA23" i="7"/>
  <c r="AX23" i="7"/>
  <c r="AZ23" i="7"/>
  <c r="AU23" i="7"/>
  <c r="BE22" i="7"/>
  <c r="BL22" i="7"/>
  <c r="BK22" i="7"/>
  <c r="BA22" i="7"/>
  <c r="AX22" i="7"/>
  <c r="AZ22" i="7"/>
  <c r="AU22" i="7"/>
  <c r="BS13" i="7"/>
  <c r="BR13" i="7"/>
  <c r="BE13" i="7"/>
  <c r="BL13" i="7"/>
  <c r="BK13" i="7"/>
  <c r="BA13" i="7"/>
  <c r="AX13" i="7"/>
  <c r="AZ13" i="7"/>
  <c r="AU13" i="7"/>
  <c r="BS12" i="7"/>
  <c r="BR12" i="7"/>
  <c r="BE12" i="7"/>
  <c r="BL12" i="7"/>
  <c r="BK12" i="7"/>
  <c r="BA12" i="7"/>
  <c r="AX12" i="7"/>
  <c r="AZ12" i="7"/>
  <c r="AU12" i="7"/>
  <c r="BE15" i="7"/>
  <c r="BL15" i="7"/>
  <c r="BK15" i="7"/>
  <c r="BA15" i="7"/>
  <c r="AX15" i="7"/>
  <c r="AZ15" i="7"/>
  <c r="AU15" i="7"/>
  <c r="BS14" i="7"/>
  <c r="BR14" i="7"/>
  <c r="BE14" i="7"/>
  <c r="BL14" i="7"/>
  <c r="BK14" i="7"/>
  <c r="BA14" i="7"/>
  <c r="AX14" i="7"/>
  <c r="AZ14" i="7"/>
  <c r="AU14" i="7"/>
  <c r="BS9" i="7"/>
  <c r="BR9" i="7"/>
  <c r="BE9" i="7"/>
  <c r="BL9" i="7"/>
  <c r="BK9" i="7"/>
  <c r="BA9" i="7"/>
  <c r="AX9" i="7"/>
  <c r="AZ9" i="7"/>
  <c r="AU9" i="7"/>
  <c r="BS8" i="7"/>
  <c r="BR8" i="7"/>
  <c r="BE8" i="7"/>
  <c r="BL8" i="7"/>
  <c r="BK8" i="7"/>
  <c r="BA8" i="7"/>
  <c r="AX8" i="7"/>
  <c r="AZ8" i="7"/>
  <c r="AU8" i="7"/>
  <c r="BS11" i="7"/>
  <c r="BR11" i="7"/>
  <c r="BE11" i="7"/>
  <c r="BL11" i="7"/>
  <c r="BK11" i="7"/>
  <c r="BA11" i="7"/>
  <c r="AX11" i="7"/>
  <c r="AZ11" i="7"/>
  <c r="AU11" i="7"/>
  <c r="BS10" i="7"/>
  <c r="BR10" i="7"/>
  <c r="BE10" i="7"/>
  <c r="BL10" i="7"/>
  <c r="BK10" i="7"/>
  <c r="BA10" i="7"/>
  <c r="AX10" i="7"/>
  <c r="AZ10" i="7"/>
  <c r="AU10" i="7"/>
  <c r="BS7" i="7"/>
  <c r="BR7" i="7"/>
  <c r="BE7" i="7"/>
  <c r="BL7" i="7"/>
  <c r="BK7" i="7"/>
  <c r="BA7" i="7"/>
  <c r="AX7" i="7"/>
  <c r="AZ7" i="7"/>
  <c r="AU7" i="7"/>
  <c r="BS6" i="7"/>
  <c r="BR6" i="7"/>
  <c r="BL6" i="7"/>
  <c r="AX6" i="7"/>
  <c r="AZ6" i="7"/>
  <c r="AU6" i="7"/>
  <c r="BS71" i="7"/>
  <c r="BR71" i="7"/>
  <c r="BE71" i="7"/>
  <c r="BL71" i="7"/>
  <c r="BK71" i="7"/>
  <c r="BA71" i="7"/>
  <c r="AX71" i="7"/>
  <c r="AZ71" i="7"/>
  <c r="AU71" i="7"/>
  <c r="BS70" i="7"/>
  <c r="BR70" i="7"/>
  <c r="BE70" i="7"/>
  <c r="BL70" i="7"/>
  <c r="BK70" i="7"/>
  <c r="BA70" i="7"/>
  <c r="AX70" i="7"/>
  <c r="AZ70" i="7"/>
  <c r="AU70" i="7"/>
  <c r="BS69" i="7"/>
  <c r="BR69" i="7"/>
  <c r="BE69" i="7"/>
  <c r="BL69" i="7"/>
  <c r="BK69" i="7"/>
  <c r="BA69" i="7"/>
  <c r="AX69" i="7"/>
  <c r="AZ69" i="7"/>
  <c r="AU69" i="7"/>
  <c r="BS68" i="7"/>
  <c r="BR68" i="7"/>
  <c r="BE68" i="7"/>
  <c r="BL68" i="7"/>
  <c r="BK68" i="7"/>
  <c r="BA68" i="7"/>
  <c r="AX68" i="7"/>
  <c r="AZ68" i="7"/>
  <c r="AU68" i="7"/>
  <c r="BS173" i="7"/>
  <c r="BR173" i="7"/>
  <c r="BE173" i="7"/>
  <c r="BL173" i="7"/>
  <c r="BK173" i="7"/>
  <c r="BA173" i="7"/>
  <c r="AX173" i="7"/>
  <c r="AZ173" i="7"/>
  <c r="AU173" i="7"/>
  <c r="BS172" i="7"/>
  <c r="BR172" i="7"/>
  <c r="BE172" i="7"/>
  <c r="BL172" i="7"/>
  <c r="BK172" i="7"/>
  <c r="BA172" i="7"/>
  <c r="AX172" i="7"/>
  <c r="AZ172" i="7"/>
  <c r="AU172" i="7"/>
  <c r="BE5" i="7"/>
  <c r="BL5" i="7"/>
  <c r="BK5" i="7"/>
  <c r="BA5" i="7"/>
  <c r="AX5" i="7"/>
  <c r="AZ5" i="7"/>
  <c r="AU5" i="7"/>
  <c r="BE4" i="7"/>
  <c r="BL4" i="7"/>
  <c r="BK4" i="7"/>
  <c r="BA4" i="7"/>
  <c r="AX4" i="7"/>
  <c r="AZ4" i="7"/>
  <c r="AU4" i="7"/>
  <c r="BS3" i="7"/>
  <c r="BR3" i="7"/>
  <c r="BE3" i="7"/>
  <c r="BL3" i="7"/>
  <c r="BK3" i="7"/>
  <c r="BA3" i="7"/>
  <c r="AX3" i="7"/>
  <c r="AZ3" i="7"/>
  <c r="AU3" i="7"/>
  <c r="BS2" i="7"/>
  <c r="BR2" i="7"/>
  <c r="BL2" i="7"/>
  <c r="BK2" i="7"/>
  <c r="BA2" i="7"/>
  <c r="AX2" i="7"/>
  <c r="AZ2" i="7"/>
  <c r="AU2" i="7"/>
  <c r="AE67" i="7"/>
  <c r="AD67" i="7"/>
  <c r="AA67" i="7"/>
  <c r="Z67" i="7"/>
  <c r="W67" i="7"/>
  <c r="V67" i="7"/>
  <c r="U67" i="7"/>
  <c r="T67" i="7"/>
  <c r="AE64" i="7"/>
  <c r="AD64" i="7"/>
  <c r="AA64" i="7"/>
  <c r="Z64" i="7"/>
  <c r="W64" i="7"/>
  <c r="T64" i="7"/>
  <c r="AE63" i="7"/>
  <c r="AA63" i="7"/>
  <c r="Z63" i="7"/>
  <c r="W63" i="7"/>
  <c r="V63" i="7"/>
  <c r="AE62" i="7"/>
  <c r="AD62" i="7"/>
  <c r="AA62" i="7"/>
  <c r="Z62" i="7"/>
  <c r="W62" i="7"/>
  <c r="V62" i="7"/>
  <c r="U62" i="7"/>
  <c r="T62" i="7"/>
  <c r="AE57" i="7"/>
  <c r="AA57" i="7"/>
  <c r="Z57" i="7"/>
  <c r="W57" i="7"/>
  <c r="V57" i="7"/>
  <c r="AE167" i="7"/>
  <c r="AA167" i="7"/>
  <c r="Z167" i="7"/>
  <c r="W167" i="7"/>
  <c r="V167" i="7"/>
  <c r="AE166" i="7"/>
  <c r="AA166" i="7"/>
  <c r="Z166" i="7"/>
  <c r="W166" i="7"/>
  <c r="V166" i="7"/>
  <c r="AE163" i="7"/>
  <c r="AA163" i="7"/>
  <c r="Z163" i="7"/>
  <c r="W163" i="7"/>
  <c r="V163" i="7"/>
  <c r="AE162" i="7"/>
  <c r="AA162" i="7"/>
  <c r="Z162" i="7"/>
  <c r="W162" i="7"/>
  <c r="V162" i="7"/>
  <c r="AE161" i="7"/>
  <c r="AA161" i="7"/>
  <c r="Z161" i="7"/>
  <c r="W161" i="7"/>
  <c r="V161" i="7"/>
  <c r="AE160" i="7"/>
  <c r="AA160" i="7"/>
  <c r="Z160" i="7"/>
  <c r="W160" i="7"/>
  <c r="V160" i="7"/>
  <c r="AE171" i="7"/>
  <c r="AA171" i="7"/>
  <c r="Z171" i="7"/>
  <c r="W171" i="7"/>
  <c r="V171" i="7"/>
  <c r="AE170" i="7"/>
  <c r="AA170" i="7"/>
  <c r="Z170" i="7"/>
  <c r="W170" i="7"/>
  <c r="V170" i="7"/>
  <c r="AE165" i="7"/>
  <c r="AA165" i="7"/>
  <c r="Z165" i="7"/>
  <c r="W165" i="7"/>
  <c r="V165" i="7"/>
  <c r="U165" i="7"/>
  <c r="AE164" i="7"/>
  <c r="AA164" i="7"/>
  <c r="Z164" i="7"/>
  <c r="W164" i="7"/>
  <c r="V164" i="7"/>
  <c r="U164" i="7"/>
  <c r="AE156" i="7"/>
  <c r="AA156" i="7"/>
  <c r="Z156" i="7"/>
  <c r="W156" i="7"/>
  <c r="V156" i="7"/>
  <c r="U156" i="7"/>
  <c r="AE77" i="7"/>
  <c r="AD77" i="7"/>
  <c r="AA77" i="7"/>
  <c r="Z77" i="7"/>
  <c r="W77" i="7"/>
  <c r="V77" i="7"/>
  <c r="U77" i="7"/>
  <c r="T77" i="7"/>
  <c r="AE76" i="7"/>
  <c r="AA76" i="7"/>
  <c r="Z76" i="7"/>
  <c r="W76" i="7"/>
  <c r="V76" i="7"/>
  <c r="U76" i="7"/>
  <c r="AE75" i="7"/>
  <c r="AA75" i="7"/>
  <c r="Z75" i="7"/>
  <c r="W75" i="7"/>
  <c r="V75" i="7"/>
  <c r="U75" i="7"/>
  <c r="AE54" i="7"/>
  <c r="AD54" i="7"/>
  <c r="AA54" i="7"/>
  <c r="Z54" i="7"/>
  <c r="W54" i="7"/>
  <c r="V54" i="7"/>
  <c r="U54" i="7"/>
  <c r="T54" i="7"/>
  <c r="AE53" i="7"/>
  <c r="AA53" i="7"/>
  <c r="Z53" i="7"/>
  <c r="W53" i="7"/>
  <c r="V53" i="7"/>
  <c r="AE52" i="7"/>
  <c r="AD52" i="7"/>
  <c r="AA52" i="7"/>
  <c r="Z52" i="7"/>
  <c r="W52" i="7"/>
  <c r="V52" i="7"/>
  <c r="U52" i="7"/>
  <c r="T52" i="7"/>
  <c r="AE49" i="7"/>
  <c r="AA49" i="7"/>
  <c r="Z49" i="7"/>
  <c r="W49" i="7"/>
  <c r="V49" i="7"/>
  <c r="AE146" i="7"/>
  <c r="AD146" i="7"/>
  <c r="AA146" i="7"/>
  <c r="Z146" i="7"/>
  <c r="W146" i="7"/>
  <c r="V146" i="7"/>
  <c r="U146" i="7"/>
  <c r="T146" i="7"/>
  <c r="AE145" i="7"/>
  <c r="AA145" i="7"/>
  <c r="Z145" i="7"/>
  <c r="W145" i="7"/>
  <c r="V145" i="7"/>
  <c r="AE151" i="7"/>
  <c r="AD151" i="7"/>
  <c r="AA151" i="7"/>
  <c r="Z151" i="7"/>
  <c r="W151" i="7"/>
  <c r="T151" i="7"/>
  <c r="AE150" i="7"/>
  <c r="AA150" i="7"/>
  <c r="Z150" i="7"/>
  <c r="W150" i="7"/>
  <c r="V150" i="7"/>
  <c r="AE149" i="7"/>
  <c r="AD149" i="7"/>
  <c r="AA149" i="7"/>
  <c r="Z149" i="7"/>
  <c r="W149" i="7"/>
  <c r="T149" i="7"/>
  <c r="AE148" i="7"/>
  <c r="AA148" i="7"/>
  <c r="Z148" i="7"/>
  <c r="W148" i="7"/>
  <c r="V148" i="7"/>
  <c r="AE147" i="7"/>
  <c r="AD147" i="7"/>
  <c r="AA147" i="7"/>
  <c r="Z147" i="7"/>
  <c r="W147" i="7"/>
  <c r="T147" i="7"/>
  <c r="AE144" i="7"/>
  <c r="AA144" i="7"/>
  <c r="Z144" i="7"/>
  <c r="W144" i="7"/>
  <c r="V144" i="7"/>
  <c r="AE138" i="7"/>
  <c r="AD138" i="7"/>
  <c r="AA138" i="7"/>
  <c r="Z138" i="7"/>
  <c r="W138" i="7"/>
  <c r="T138" i="7"/>
  <c r="AE137" i="7"/>
  <c r="AA137" i="7"/>
  <c r="Z137" i="7"/>
  <c r="W137" i="7"/>
  <c r="V137" i="7"/>
  <c r="AE143" i="7"/>
  <c r="AD143" i="7"/>
  <c r="AA143" i="7"/>
  <c r="Z143" i="7"/>
  <c r="W143" i="7"/>
  <c r="T143" i="7"/>
  <c r="AE142" i="7"/>
  <c r="AA142" i="7"/>
  <c r="Z142" i="7"/>
  <c r="W142" i="7"/>
  <c r="V142" i="7"/>
  <c r="AE141" i="7"/>
  <c r="AD141" i="7"/>
  <c r="AA141" i="7"/>
  <c r="Z141" i="7"/>
  <c r="W141" i="7"/>
  <c r="T141" i="7"/>
  <c r="AE140" i="7"/>
  <c r="AA140" i="7"/>
  <c r="Z140" i="7"/>
  <c r="W140" i="7"/>
  <c r="V140" i="7"/>
  <c r="AE139" i="7"/>
  <c r="AD139" i="7"/>
  <c r="AA139" i="7"/>
  <c r="Z139" i="7"/>
  <c r="W139" i="7"/>
  <c r="T139" i="7"/>
  <c r="AE136" i="7"/>
  <c r="AA136" i="7"/>
  <c r="Z136" i="7"/>
  <c r="W136" i="7"/>
  <c r="V136" i="7"/>
  <c r="AE135" i="7"/>
  <c r="AD135" i="7"/>
  <c r="AA135" i="7"/>
  <c r="Z135" i="7"/>
  <c r="W135" i="7"/>
  <c r="T135" i="7"/>
  <c r="AE134" i="7"/>
  <c r="AA134" i="7"/>
  <c r="Z134" i="7"/>
  <c r="W134" i="7"/>
  <c r="V134" i="7"/>
  <c r="AE128" i="7"/>
  <c r="AD128" i="7"/>
  <c r="AA128" i="7"/>
  <c r="Z128" i="7"/>
  <c r="W128" i="7"/>
  <c r="T128" i="7"/>
  <c r="AE127" i="7"/>
  <c r="AA127" i="7"/>
  <c r="Z127" i="7"/>
  <c r="W127" i="7"/>
  <c r="V127" i="7"/>
  <c r="AE56" i="7"/>
  <c r="AD56" i="7"/>
  <c r="AA56" i="7"/>
  <c r="Z56" i="7"/>
  <c r="W56" i="7"/>
  <c r="V56" i="7"/>
  <c r="U56" i="7"/>
  <c r="T56" i="7"/>
  <c r="AE55" i="7"/>
  <c r="AA55" i="7"/>
  <c r="Z55" i="7"/>
  <c r="W55" i="7"/>
  <c r="V55" i="7"/>
  <c r="AE175" i="7"/>
  <c r="AA175" i="7"/>
  <c r="Z175" i="7"/>
  <c r="W175" i="7"/>
  <c r="V175" i="7"/>
  <c r="AE174" i="7"/>
  <c r="AA174" i="7"/>
  <c r="Z174" i="7"/>
  <c r="W174" i="7"/>
  <c r="V174" i="7"/>
  <c r="AE46" i="7"/>
  <c r="AD46" i="7"/>
  <c r="AA46" i="7"/>
  <c r="Z46" i="7"/>
  <c r="W46" i="7"/>
  <c r="V46" i="7"/>
  <c r="U46" i="7"/>
  <c r="T46" i="7"/>
  <c r="AE45" i="7"/>
  <c r="AA45" i="7"/>
  <c r="Z45" i="7"/>
  <c r="W45" i="7"/>
  <c r="V45" i="7"/>
  <c r="AE48" i="7"/>
  <c r="AD48" i="7"/>
  <c r="AA48" i="7"/>
  <c r="Z48" i="7"/>
  <c r="W48" i="7"/>
  <c r="V48" i="7"/>
  <c r="U48" i="7"/>
  <c r="T48" i="7"/>
  <c r="AE47" i="7"/>
  <c r="AA47" i="7"/>
  <c r="Z47" i="7"/>
  <c r="W47" i="7"/>
  <c r="V47" i="7"/>
  <c r="AE44" i="7"/>
  <c r="AD44" i="7"/>
  <c r="AA44" i="7"/>
  <c r="Z44" i="7"/>
  <c r="W44" i="7"/>
  <c r="V44" i="7"/>
  <c r="U44" i="7"/>
  <c r="T44" i="7"/>
  <c r="AE43" i="7"/>
  <c r="AA43" i="7"/>
  <c r="Z43" i="7"/>
  <c r="W43" i="7"/>
  <c r="V43" i="7"/>
  <c r="AE107" i="7"/>
  <c r="AD107" i="7"/>
  <c r="AA107" i="7"/>
  <c r="Z107" i="7"/>
  <c r="W107" i="7"/>
  <c r="V107" i="7"/>
  <c r="U107" i="7"/>
  <c r="T107" i="7"/>
  <c r="AE106" i="7"/>
  <c r="AA106" i="7"/>
  <c r="Z106" i="7"/>
  <c r="W106" i="7"/>
  <c r="V106" i="7"/>
  <c r="AE169" i="7"/>
  <c r="AA169" i="7"/>
  <c r="Z169" i="7"/>
  <c r="W169" i="7"/>
  <c r="V169" i="7"/>
  <c r="AE168" i="7"/>
  <c r="AA168" i="7"/>
  <c r="Z168" i="7"/>
  <c r="W168" i="7"/>
  <c r="V168" i="7"/>
  <c r="AE42" i="7"/>
  <c r="AD42" i="7"/>
  <c r="AA42" i="7"/>
  <c r="Z42" i="7"/>
  <c r="W42" i="7"/>
  <c r="V42" i="7"/>
  <c r="U42" i="7"/>
  <c r="T42" i="7"/>
  <c r="AE41" i="7"/>
  <c r="AA41" i="7"/>
  <c r="Z41" i="7"/>
  <c r="W41" i="7"/>
  <c r="V41" i="7"/>
  <c r="AE109" i="7"/>
  <c r="AA109" i="7"/>
  <c r="Z109" i="7"/>
  <c r="W109" i="7"/>
  <c r="V109" i="7"/>
  <c r="AE108" i="7"/>
  <c r="AA108" i="7"/>
  <c r="Z108" i="7"/>
  <c r="W108" i="7"/>
  <c r="V108" i="7"/>
  <c r="AE111" i="7"/>
  <c r="AA111" i="7"/>
  <c r="Z111" i="7"/>
  <c r="W111" i="7"/>
  <c r="V111" i="7"/>
  <c r="U111" i="7"/>
  <c r="AE110" i="7"/>
  <c r="AA110" i="7"/>
  <c r="Z110" i="7"/>
  <c r="W110" i="7"/>
  <c r="V110" i="7"/>
  <c r="U110" i="7"/>
  <c r="AE105" i="7"/>
  <c r="AA105" i="7"/>
  <c r="Z105" i="7"/>
  <c r="W105" i="7"/>
  <c r="V105" i="7"/>
  <c r="AE104" i="7"/>
  <c r="AA104" i="7"/>
  <c r="Z104" i="7"/>
  <c r="W104" i="7"/>
  <c r="V104" i="7"/>
  <c r="AE103" i="7"/>
  <c r="AA103" i="7"/>
  <c r="Z103" i="7"/>
  <c r="W103" i="7"/>
  <c r="V103" i="7"/>
  <c r="AE102" i="7"/>
  <c r="AA102" i="7"/>
  <c r="Z102" i="7"/>
  <c r="W102" i="7"/>
  <c r="V102" i="7"/>
  <c r="AE101" i="7"/>
  <c r="AA101" i="7"/>
  <c r="Z101" i="7"/>
  <c r="W101" i="7"/>
  <c r="V101" i="7"/>
  <c r="AE100" i="7"/>
  <c r="AA100" i="7"/>
  <c r="Z100" i="7"/>
  <c r="W100" i="7"/>
  <c r="V100" i="7"/>
  <c r="AE159" i="7"/>
  <c r="AA159" i="7"/>
  <c r="Z159" i="7"/>
  <c r="W159" i="7"/>
  <c r="V159" i="7"/>
  <c r="AE158" i="7"/>
  <c r="AA158" i="7"/>
  <c r="Z158" i="7"/>
  <c r="W158" i="7"/>
  <c r="V158" i="7"/>
  <c r="AE95" i="7"/>
  <c r="AA95" i="7"/>
  <c r="Z95" i="7"/>
  <c r="W95" i="7"/>
  <c r="V95" i="7"/>
  <c r="AE94" i="7"/>
  <c r="AA94" i="7"/>
  <c r="Z94" i="7"/>
  <c r="W94" i="7"/>
  <c r="V94" i="7"/>
  <c r="AE93" i="7"/>
  <c r="AA93" i="7"/>
  <c r="Z93" i="7"/>
  <c r="W93" i="7"/>
  <c r="V93" i="7"/>
  <c r="AE92" i="7"/>
  <c r="AA92" i="7"/>
  <c r="Z92" i="7"/>
  <c r="W92" i="7"/>
  <c r="V92" i="7"/>
  <c r="AE155" i="7"/>
  <c r="AA155" i="7"/>
  <c r="Z155" i="7"/>
  <c r="W155" i="7"/>
  <c r="V155" i="7"/>
  <c r="AE154" i="7"/>
  <c r="AA154" i="7"/>
  <c r="Z154" i="7"/>
  <c r="W154" i="7"/>
  <c r="V154" i="7"/>
  <c r="AE40" i="7"/>
  <c r="AD40" i="7"/>
  <c r="AA40" i="7"/>
  <c r="Z40" i="7"/>
  <c r="W40" i="7"/>
  <c r="V40" i="7"/>
  <c r="U40" i="7"/>
  <c r="T40" i="7"/>
  <c r="AE39" i="7"/>
  <c r="AA39" i="7"/>
  <c r="Z39" i="7"/>
  <c r="W39" i="7"/>
  <c r="V39" i="7"/>
  <c r="AE38" i="7"/>
  <c r="AD38" i="7"/>
  <c r="AA38" i="7"/>
  <c r="Z38" i="7"/>
  <c r="W38" i="7"/>
  <c r="V38" i="7"/>
  <c r="U38" i="7"/>
  <c r="T38" i="7"/>
  <c r="AE37" i="7"/>
  <c r="AA37" i="7"/>
  <c r="Z37" i="7"/>
  <c r="W37" i="7"/>
  <c r="V37" i="7"/>
  <c r="AE36" i="7"/>
  <c r="AD36" i="7"/>
  <c r="AA36" i="7"/>
  <c r="Z36" i="7"/>
  <c r="W36" i="7"/>
  <c r="V36" i="7"/>
  <c r="U36" i="7"/>
  <c r="T36" i="7"/>
  <c r="AE35" i="7"/>
  <c r="AA35" i="7"/>
  <c r="Z35" i="7"/>
  <c r="W35" i="7"/>
  <c r="V35" i="7"/>
  <c r="AE61" i="7"/>
  <c r="AA61" i="7"/>
  <c r="Z61" i="7"/>
  <c r="W61" i="7"/>
  <c r="V61" i="7"/>
  <c r="AE60" i="7"/>
  <c r="AA60" i="7"/>
  <c r="Z60" i="7"/>
  <c r="W60" i="7"/>
  <c r="V60" i="7"/>
  <c r="AE59" i="7"/>
  <c r="AA59" i="7"/>
  <c r="Z59" i="7"/>
  <c r="W59" i="7"/>
  <c r="V59" i="7"/>
  <c r="AE58" i="7"/>
  <c r="AA58" i="7"/>
  <c r="Z58" i="7"/>
  <c r="W58" i="7"/>
  <c r="V58" i="7"/>
  <c r="AE153" i="7"/>
  <c r="AA153" i="7"/>
  <c r="Z153" i="7"/>
  <c r="W153" i="7"/>
  <c r="V153" i="7"/>
  <c r="AE152" i="7"/>
  <c r="AA152" i="7"/>
  <c r="Z152" i="7"/>
  <c r="W152" i="7"/>
  <c r="V152" i="7"/>
  <c r="AE32" i="7"/>
  <c r="AD32" i="7"/>
  <c r="AA32" i="7"/>
  <c r="Z32" i="7"/>
  <c r="W32" i="7"/>
  <c r="V32" i="7"/>
  <c r="U32" i="7"/>
  <c r="T32" i="7"/>
  <c r="AE31" i="7"/>
  <c r="AA31" i="7"/>
  <c r="Z31" i="7"/>
  <c r="W31" i="7"/>
  <c r="V31" i="7"/>
  <c r="AE66" i="7"/>
  <c r="AD66" i="7"/>
  <c r="AA66" i="7"/>
  <c r="Z66" i="7"/>
  <c r="W66" i="7"/>
  <c r="V66" i="7"/>
  <c r="U66" i="7"/>
  <c r="T66" i="7"/>
  <c r="AE65" i="7"/>
  <c r="AA65" i="7"/>
  <c r="Z65" i="7"/>
  <c r="W65" i="7"/>
  <c r="V65" i="7"/>
  <c r="AE74" i="7"/>
  <c r="AD74" i="7"/>
  <c r="AA74" i="7"/>
  <c r="Z74" i="7"/>
  <c r="W74" i="7"/>
  <c r="V74" i="7"/>
  <c r="U74" i="7"/>
  <c r="T74" i="7"/>
  <c r="AE73" i="7"/>
  <c r="AA73" i="7"/>
  <c r="Z73" i="7"/>
  <c r="W73" i="7"/>
  <c r="V73" i="7"/>
  <c r="U73" i="7"/>
  <c r="AE72" i="7"/>
  <c r="AA72" i="7"/>
  <c r="Z72" i="7"/>
  <c r="W72" i="7"/>
  <c r="V72" i="7"/>
  <c r="U72" i="7"/>
  <c r="AE28" i="7"/>
  <c r="AD28" i="7"/>
  <c r="AA28" i="7"/>
  <c r="Z28" i="7"/>
  <c r="W28" i="7"/>
  <c r="V28" i="7"/>
  <c r="U28" i="7"/>
  <c r="T28" i="7"/>
  <c r="AE21" i="7"/>
  <c r="AA21" i="7"/>
  <c r="Z21" i="7"/>
  <c r="W21" i="7"/>
  <c r="V21" i="7"/>
  <c r="AE34" i="7"/>
  <c r="AD34" i="7"/>
  <c r="AA34" i="7"/>
  <c r="Z34" i="7"/>
  <c r="W34" i="7"/>
  <c r="V34" i="7"/>
  <c r="U34" i="7"/>
  <c r="T34" i="7"/>
  <c r="AE33" i="7"/>
  <c r="AA33" i="7"/>
  <c r="Z33" i="7"/>
  <c r="W33" i="7"/>
  <c r="V33" i="7"/>
  <c r="AE30" i="7"/>
  <c r="AD30" i="7"/>
  <c r="AA30" i="7"/>
  <c r="Z30" i="7"/>
  <c r="W30" i="7"/>
  <c r="V30" i="7"/>
  <c r="U30" i="7"/>
  <c r="T30" i="7"/>
  <c r="AE29" i="7"/>
  <c r="AA29" i="7"/>
  <c r="Z29" i="7"/>
  <c r="W29" i="7"/>
  <c r="V29" i="7"/>
  <c r="AE51" i="7"/>
  <c r="AD51" i="7"/>
  <c r="AA51" i="7"/>
  <c r="Z51" i="7"/>
  <c r="W51" i="7"/>
  <c r="V51" i="7"/>
  <c r="U51" i="7"/>
  <c r="T51" i="7"/>
  <c r="AE20" i="7"/>
  <c r="AD20" i="7"/>
  <c r="AA20" i="7"/>
  <c r="Z20" i="7"/>
  <c r="W20" i="7"/>
  <c r="V20" i="7"/>
  <c r="U20" i="7"/>
  <c r="T20" i="7"/>
  <c r="AE19" i="7"/>
  <c r="AA19" i="7"/>
  <c r="Z19" i="7"/>
  <c r="W19" i="7"/>
  <c r="V19" i="7"/>
  <c r="AE18" i="7"/>
  <c r="AD18" i="7"/>
  <c r="AA18" i="7"/>
  <c r="Z18" i="7"/>
  <c r="W18" i="7"/>
  <c r="V18" i="7"/>
  <c r="U18" i="7"/>
  <c r="T18" i="7"/>
  <c r="AE16" i="7"/>
  <c r="AA16" i="7"/>
  <c r="Z16" i="7"/>
  <c r="W16" i="7"/>
  <c r="V16" i="7"/>
  <c r="AE25" i="7"/>
  <c r="AA25" i="7"/>
  <c r="Z25" i="7"/>
  <c r="W25" i="7"/>
  <c r="V25" i="7"/>
  <c r="AE24" i="7"/>
  <c r="AA24" i="7"/>
  <c r="Z24" i="7"/>
  <c r="W24" i="7"/>
  <c r="V24" i="7"/>
  <c r="AE27" i="7"/>
  <c r="AD27" i="7"/>
  <c r="AA27" i="7"/>
  <c r="Z27" i="7"/>
  <c r="W27" i="7"/>
  <c r="V27" i="7"/>
  <c r="U27" i="7"/>
  <c r="T27" i="7"/>
  <c r="AE26" i="7"/>
  <c r="AA26" i="7"/>
  <c r="Z26" i="7"/>
  <c r="W26" i="7"/>
  <c r="V26" i="7"/>
  <c r="AE23" i="7"/>
  <c r="AA23" i="7"/>
  <c r="Z23" i="7"/>
  <c r="W23" i="7"/>
  <c r="V23" i="7"/>
  <c r="AE22" i="7"/>
  <c r="AA22" i="7"/>
  <c r="Z22" i="7"/>
  <c r="W22" i="7"/>
  <c r="V22" i="7"/>
  <c r="AE13" i="7"/>
  <c r="AD13" i="7"/>
  <c r="AA13" i="7"/>
  <c r="Z13" i="7"/>
  <c r="W13" i="7"/>
  <c r="V13" i="7"/>
  <c r="U13" i="7"/>
  <c r="T13" i="7"/>
  <c r="AE12" i="7"/>
  <c r="AA12" i="7"/>
  <c r="Z12" i="7"/>
  <c r="W12" i="7"/>
  <c r="V12" i="7"/>
  <c r="AE14" i="7"/>
  <c r="AA14" i="7"/>
  <c r="Z14" i="7"/>
  <c r="W14" i="7"/>
  <c r="V14" i="7"/>
  <c r="U14" i="7"/>
  <c r="AE9" i="7"/>
  <c r="AD9" i="7"/>
  <c r="AA9" i="7"/>
  <c r="Z9" i="7"/>
  <c r="W9" i="7"/>
  <c r="V9" i="7"/>
  <c r="U9" i="7"/>
  <c r="T9" i="7"/>
  <c r="AE11" i="7"/>
  <c r="AD11" i="7"/>
  <c r="AA11" i="7"/>
  <c r="Z11" i="7"/>
  <c r="W11" i="7"/>
  <c r="V11" i="7"/>
  <c r="U11" i="7"/>
  <c r="T11" i="7"/>
  <c r="AE10" i="7"/>
  <c r="AA10" i="7"/>
  <c r="Z10" i="7"/>
  <c r="W10" i="7"/>
  <c r="V10" i="7"/>
  <c r="AE7" i="7"/>
  <c r="AD7" i="7"/>
  <c r="AA7" i="7"/>
  <c r="Z7" i="7"/>
  <c r="W7" i="7"/>
  <c r="V7" i="7"/>
  <c r="U7" i="7"/>
  <c r="T7" i="7"/>
  <c r="AE6" i="7"/>
  <c r="AA6" i="7"/>
  <c r="Z6" i="7"/>
  <c r="W6" i="7"/>
  <c r="V6" i="7"/>
  <c r="AE71" i="7"/>
  <c r="AD71" i="7"/>
  <c r="AA71" i="7"/>
  <c r="Z71" i="7"/>
  <c r="W71" i="7"/>
  <c r="V71" i="7"/>
  <c r="U71" i="7"/>
  <c r="T71" i="7"/>
  <c r="AE70" i="7"/>
  <c r="AA70" i="7"/>
  <c r="Z70" i="7"/>
  <c r="W70" i="7"/>
  <c r="V70" i="7"/>
  <c r="U70" i="7"/>
  <c r="AE69" i="7"/>
  <c r="AA69" i="7"/>
  <c r="Z69" i="7"/>
  <c r="W69" i="7"/>
  <c r="V69" i="7"/>
  <c r="U69" i="7"/>
  <c r="AE68" i="7"/>
  <c r="AA68" i="7"/>
  <c r="Z68" i="7"/>
  <c r="W68" i="7"/>
  <c r="V68" i="7"/>
  <c r="U68" i="7"/>
  <c r="AE173" i="7"/>
  <c r="AA173" i="7"/>
  <c r="Z173" i="7"/>
  <c r="W173" i="7"/>
  <c r="V173" i="7"/>
  <c r="AE172" i="7"/>
  <c r="AA172" i="7"/>
  <c r="Z172" i="7"/>
  <c r="W172" i="7"/>
  <c r="V172" i="7"/>
  <c r="AE5" i="7"/>
  <c r="AA5" i="7"/>
  <c r="Z5" i="7"/>
  <c r="W5" i="7"/>
  <c r="V5" i="7"/>
  <c r="AE4" i="7"/>
  <c r="AA4" i="7"/>
  <c r="Z4" i="7"/>
  <c r="W4" i="7"/>
  <c r="V4" i="7"/>
  <c r="AE3" i="7"/>
  <c r="AD3" i="7"/>
  <c r="AA3" i="7"/>
  <c r="Z3" i="7"/>
  <c r="W3" i="7"/>
  <c r="V3" i="7"/>
  <c r="U3" i="7"/>
  <c r="T3" i="7"/>
  <c r="AE2" i="7"/>
  <c r="AA2" i="7"/>
  <c r="Z2" i="7"/>
  <c r="W2" i="7"/>
  <c r="V2" i="7"/>
  <c r="BZ67" i="7"/>
  <c r="BY67" i="7"/>
  <c r="BX67" i="7"/>
  <c r="BZ64" i="7"/>
  <c r="BY64" i="7"/>
  <c r="BX64" i="7"/>
  <c r="BZ63" i="7"/>
  <c r="BY63" i="7"/>
  <c r="BX63" i="7"/>
  <c r="BZ133" i="7"/>
  <c r="BY133" i="7"/>
  <c r="BX133" i="7"/>
  <c r="BZ132" i="7"/>
  <c r="BY132" i="7"/>
  <c r="BX132" i="7"/>
  <c r="BZ131" i="7"/>
  <c r="BY131" i="7"/>
  <c r="BX131" i="7"/>
  <c r="BZ62" i="7"/>
  <c r="BY62" i="7"/>
  <c r="BX62" i="7"/>
  <c r="BZ57" i="7"/>
  <c r="BY57" i="7"/>
  <c r="BX57" i="7"/>
  <c r="BZ167" i="7"/>
  <c r="BY167" i="7"/>
  <c r="BZ166" i="7"/>
  <c r="BY166" i="7"/>
  <c r="BZ163" i="7"/>
  <c r="BY163" i="7"/>
  <c r="BX163" i="7"/>
  <c r="BZ162" i="7"/>
  <c r="BY162" i="7"/>
  <c r="BX162" i="7"/>
  <c r="BZ161" i="7"/>
  <c r="BY161" i="7"/>
  <c r="BX161" i="7"/>
  <c r="BZ160" i="7"/>
  <c r="BY160" i="7"/>
  <c r="BX160" i="7"/>
  <c r="BZ171" i="7"/>
  <c r="BY171" i="7"/>
  <c r="BX171" i="7"/>
  <c r="BZ170" i="7"/>
  <c r="BY170" i="7"/>
  <c r="BX170" i="7"/>
  <c r="BZ165" i="7"/>
  <c r="BY165" i="7"/>
  <c r="BX165" i="7"/>
  <c r="BZ164" i="7"/>
  <c r="BY164" i="7"/>
  <c r="BX164" i="7"/>
  <c r="BZ157" i="7"/>
  <c r="BY157" i="7"/>
  <c r="BX157" i="7"/>
  <c r="BZ156" i="7"/>
  <c r="BY156" i="7"/>
  <c r="BX156" i="7"/>
  <c r="BZ77" i="7"/>
  <c r="BY77" i="7"/>
  <c r="BZ76" i="7"/>
  <c r="BY76" i="7"/>
  <c r="BZ75" i="7"/>
  <c r="BY75" i="7"/>
  <c r="BZ54" i="7"/>
  <c r="BY54" i="7"/>
  <c r="BX54" i="7"/>
  <c r="BZ53" i="7"/>
  <c r="BY53" i="7"/>
  <c r="BX53" i="7"/>
  <c r="BZ52" i="7"/>
  <c r="BY52" i="7"/>
  <c r="BX52" i="7"/>
  <c r="BZ49" i="7"/>
  <c r="BY49" i="7"/>
  <c r="BX49" i="7"/>
  <c r="BZ146" i="7"/>
  <c r="BY146" i="7"/>
  <c r="BX146" i="7"/>
  <c r="BZ145" i="7"/>
  <c r="BY145" i="7"/>
  <c r="BX145" i="7"/>
  <c r="BZ151" i="7"/>
  <c r="BY151" i="7"/>
  <c r="BZ150" i="7"/>
  <c r="BY150" i="7"/>
  <c r="BZ149" i="7"/>
  <c r="BY149" i="7"/>
  <c r="BX149" i="7"/>
  <c r="BZ148" i="7"/>
  <c r="BY148" i="7"/>
  <c r="BX148" i="7"/>
  <c r="BZ147" i="7"/>
  <c r="BY147" i="7"/>
  <c r="BX147" i="7"/>
  <c r="BZ144" i="7"/>
  <c r="BY144" i="7"/>
  <c r="BX144" i="7"/>
  <c r="BZ138" i="7"/>
  <c r="BY138" i="7"/>
  <c r="BX138" i="7"/>
  <c r="BZ137" i="7"/>
  <c r="BY137" i="7"/>
  <c r="BX137" i="7"/>
  <c r="BZ143" i="7"/>
  <c r="BY143" i="7"/>
  <c r="BX143" i="7"/>
  <c r="BZ142" i="7"/>
  <c r="BY142" i="7"/>
  <c r="BX142" i="7"/>
  <c r="BZ141" i="7"/>
  <c r="BY141" i="7"/>
  <c r="BZ140" i="7"/>
  <c r="BY140" i="7"/>
  <c r="BZ139" i="7"/>
  <c r="BY139" i="7"/>
  <c r="BX139" i="7"/>
  <c r="BZ136" i="7"/>
  <c r="BY136" i="7"/>
  <c r="BX136" i="7"/>
  <c r="BZ135" i="7"/>
  <c r="BY135" i="7"/>
  <c r="BX135" i="7"/>
  <c r="BZ134" i="7"/>
  <c r="BY134" i="7"/>
  <c r="BX134" i="7"/>
  <c r="BZ128" i="7"/>
  <c r="BZ127" i="7"/>
  <c r="BZ56" i="7"/>
  <c r="BY56" i="7"/>
  <c r="BX56" i="7"/>
  <c r="BZ55" i="7"/>
  <c r="BY55" i="7"/>
  <c r="BX55" i="7"/>
  <c r="BZ175" i="7"/>
  <c r="BY175" i="7"/>
  <c r="BX175" i="7"/>
  <c r="BZ174" i="7"/>
  <c r="BY174" i="7"/>
  <c r="BX174" i="7"/>
  <c r="BZ46" i="7"/>
  <c r="BY46" i="7"/>
  <c r="BX46" i="7"/>
  <c r="BZ45" i="7"/>
  <c r="BY45" i="7"/>
  <c r="BX45" i="7"/>
  <c r="BZ48" i="7"/>
  <c r="BY48" i="7"/>
  <c r="BX48" i="7"/>
  <c r="BZ47" i="7"/>
  <c r="BY47" i="7"/>
  <c r="BX47" i="7"/>
  <c r="BZ44" i="7"/>
  <c r="BY44" i="7"/>
  <c r="BX44" i="7"/>
  <c r="BZ43" i="7"/>
  <c r="BY43" i="7"/>
  <c r="BX43" i="7"/>
  <c r="BZ107" i="7"/>
  <c r="BY107" i="7"/>
  <c r="BX107" i="7"/>
  <c r="BZ106" i="7"/>
  <c r="BY106" i="7"/>
  <c r="BX106" i="7"/>
  <c r="BY169" i="7"/>
  <c r="BX169" i="7"/>
  <c r="BY168" i="7"/>
  <c r="BX168" i="7"/>
  <c r="BZ130" i="7"/>
  <c r="BY130" i="7"/>
  <c r="BX130" i="7"/>
  <c r="BZ129" i="7"/>
  <c r="BY129" i="7"/>
  <c r="BX129" i="7"/>
  <c r="BZ126" i="7"/>
  <c r="BY126" i="7"/>
  <c r="BX126" i="7"/>
  <c r="BZ42" i="7"/>
  <c r="BY42" i="7"/>
  <c r="BX42" i="7"/>
  <c r="BZ41" i="7"/>
  <c r="BY41" i="7"/>
  <c r="BX41" i="7"/>
  <c r="BZ109" i="7"/>
  <c r="BY109" i="7"/>
  <c r="BX109" i="7"/>
  <c r="BZ108" i="7"/>
  <c r="BY108" i="7"/>
  <c r="BX108" i="7"/>
  <c r="BZ111" i="7"/>
  <c r="BY111" i="7"/>
  <c r="BX111" i="7"/>
  <c r="BZ110" i="7"/>
  <c r="BY110" i="7"/>
  <c r="BX110" i="7"/>
  <c r="BZ105" i="7"/>
  <c r="BY105" i="7"/>
  <c r="BX105" i="7"/>
  <c r="BZ104" i="7"/>
  <c r="BY104" i="7"/>
  <c r="BX104" i="7"/>
  <c r="BZ103" i="7"/>
  <c r="BY103" i="7"/>
  <c r="BZ102" i="7"/>
  <c r="BY102" i="7"/>
  <c r="BZ101" i="7"/>
  <c r="BY101" i="7"/>
  <c r="BX101" i="7"/>
  <c r="BZ100" i="7"/>
  <c r="BY100" i="7"/>
  <c r="BX100" i="7"/>
  <c r="BZ159" i="7"/>
  <c r="BY159" i="7"/>
  <c r="BX159" i="7"/>
  <c r="BZ158" i="7"/>
  <c r="BY158" i="7"/>
  <c r="BX158" i="7"/>
  <c r="BZ95" i="7"/>
  <c r="BY95" i="7"/>
  <c r="BZ94" i="7"/>
  <c r="BY94" i="7"/>
  <c r="BZ93" i="7"/>
  <c r="BY93" i="7"/>
  <c r="BX93" i="7"/>
  <c r="BZ92" i="7"/>
  <c r="BY92" i="7"/>
  <c r="BX92" i="7"/>
  <c r="BZ155" i="7"/>
  <c r="BY155" i="7"/>
  <c r="BX155" i="7"/>
  <c r="BZ154" i="7"/>
  <c r="BY154" i="7"/>
  <c r="BX154" i="7"/>
  <c r="BY125" i="7"/>
  <c r="BX125" i="7"/>
  <c r="BY124" i="7"/>
  <c r="BX124" i="7"/>
  <c r="BY123" i="7"/>
  <c r="BX123" i="7"/>
  <c r="BZ40" i="7"/>
  <c r="BY40" i="7"/>
  <c r="BX40" i="7"/>
  <c r="BZ39" i="7"/>
  <c r="BY39" i="7"/>
  <c r="BX39" i="7"/>
  <c r="BZ119" i="7"/>
  <c r="BY119" i="7"/>
  <c r="BX119" i="7"/>
  <c r="BZ118" i="7"/>
  <c r="BY118" i="7"/>
  <c r="BX118" i="7"/>
  <c r="BZ117" i="7"/>
  <c r="BY117" i="7"/>
  <c r="BX117" i="7"/>
  <c r="BZ122" i="7"/>
  <c r="BY122" i="7"/>
  <c r="BX122" i="7"/>
  <c r="BZ121" i="7"/>
  <c r="BY121" i="7"/>
  <c r="BX121" i="7"/>
  <c r="BZ120" i="7"/>
  <c r="BY120" i="7"/>
  <c r="BX120" i="7"/>
  <c r="BZ116" i="7"/>
  <c r="BY116" i="7"/>
  <c r="BX116" i="7"/>
  <c r="BZ115" i="7"/>
  <c r="BY115" i="7"/>
  <c r="BX115" i="7"/>
  <c r="BZ114" i="7"/>
  <c r="BY114" i="7"/>
  <c r="BX114" i="7"/>
  <c r="BZ113" i="7"/>
  <c r="BY113" i="7"/>
  <c r="BX113" i="7"/>
  <c r="BZ112" i="7"/>
  <c r="BY112" i="7"/>
  <c r="BX112" i="7"/>
  <c r="BZ99" i="7"/>
  <c r="BY99" i="7"/>
  <c r="BX99" i="7"/>
  <c r="BZ38" i="7"/>
  <c r="BY38" i="7"/>
  <c r="BX38" i="7"/>
  <c r="BZ37" i="7"/>
  <c r="BY37" i="7"/>
  <c r="BX37" i="7"/>
  <c r="BZ36" i="7"/>
  <c r="BY36" i="7"/>
  <c r="BX36" i="7"/>
  <c r="BZ35" i="7"/>
  <c r="BY35" i="7"/>
  <c r="BX35" i="7"/>
  <c r="BZ61" i="7"/>
  <c r="BY61" i="7"/>
  <c r="BZ60" i="7"/>
  <c r="BY60" i="7"/>
  <c r="BZ59" i="7"/>
  <c r="BY59" i="7"/>
  <c r="BX59" i="7"/>
  <c r="BZ58" i="7"/>
  <c r="BY58" i="7"/>
  <c r="BX58" i="7"/>
  <c r="BZ153" i="7"/>
  <c r="BY153" i="7"/>
  <c r="BX153" i="7"/>
  <c r="BZ152" i="7"/>
  <c r="BY152" i="7"/>
  <c r="BX152" i="7"/>
  <c r="BZ32" i="7"/>
  <c r="BY32" i="7"/>
  <c r="BX32" i="7"/>
  <c r="BZ31" i="7"/>
  <c r="BY31" i="7"/>
  <c r="BX31" i="7"/>
  <c r="BZ66" i="7"/>
  <c r="BY66" i="7"/>
  <c r="BZ65" i="7"/>
  <c r="BY65" i="7"/>
  <c r="BZ74" i="7"/>
  <c r="BY74" i="7"/>
  <c r="BX74" i="7"/>
  <c r="BZ73" i="7"/>
  <c r="BY73" i="7"/>
  <c r="BX73" i="7"/>
  <c r="BZ72" i="7"/>
  <c r="BY72" i="7"/>
  <c r="BX72" i="7"/>
  <c r="BZ28" i="7"/>
  <c r="BY28" i="7"/>
  <c r="BX28" i="7"/>
  <c r="BZ21" i="7"/>
  <c r="BY21" i="7"/>
  <c r="BX21" i="7"/>
  <c r="BZ34" i="7"/>
  <c r="BY34" i="7"/>
  <c r="BX34" i="7"/>
  <c r="BZ33" i="7"/>
  <c r="BY33" i="7"/>
  <c r="BZ30" i="7"/>
  <c r="BY30" i="7"/>
  <c r="BZ29" i="7"/>
  <c r="BY29" i="7"/>
  <c r="BZ51" i="7"/>
  <c r="BY51" i="7"/>
  <c r="BZ50" i="7"/>
  <c r="BY50" i="7"/>
  <c r="BZ20" i="7"/>
  <c r="BY20" i="7"/>
  <c r="BZ19" i="7"/>
  <c r="BY19" i="7"/>
  <c r="BZ17" i="7"/>
  <c r="BY17" i="7"/>
  <c r="BX17" i="7"/>
  <c r="BZ18" i="7"/>
  <c r="BY18" i="7"/>
  <c r="BX18" i="7"/>
  <c r="BZ16" i="7"/>
  <c r="BY16" i="7"/>
  <c r="BX16" i="7"/>
  <c r="BZ98" i="7"/>
  <c r="BY98" i="7"/>
  <c r="BX98" i="7"/>
  <c r="BZ97" i="7"/>
  <c r="BY97" i="7"/>
  <c r="BX97" i="7"/>
  <c r="BZ96" i="7"/>
  <c r="BY96" i="7"/>
  <c r="BX96" i="7"/>
  <c r="BZ91" i="7"/>
  <c r="BY91" i="7"/>
  <c r="BX91" i="7"/>
  <c r="BZ90" i="7"/>
  <c r="BY90" i="7"/>
  <c r="BX90" i="7"/>
  <c r="BZ89" i="7"/>
  <c r="BY89" i="7"/>
  <c r="BX89" i="7"/>
  <c r="BZ88" i="7"/>
  <c r="BY88" i="7"/>
  <c r="BX88" i="7"/>
  <c r="BZ87" i="7"/>
  <c r="BY87" i="7"/>
  <c r="BX87" i="7"/>
  <c r="BZ86" i="7"/>
  <c r="BY86" i="7"/>
  <c r="BX86" i="7"/>
  <c r="BZ85" i="7"/>
  <c r="BY85" i="7"/>
  <c r="BX85" i="7"/>
  <c r="BZ84" i="7"/>
  <c r="BY84" i="7"/>
  <c r="BX84" i="7"/>
  <c r="BZ83" i="7"/>
  <c r="BY83" i="7"/>
  <c r="BX83" i="7"/>
  <c r="BZ82" i="7"/>
  <c r="BY82" i="7"/>
  <c r="BX82" i="7"/>
  <c r="BZ81" i="7"/>
  <c r="BY81" i="7"/>
  <c r="BX81" i="7"/>
  <c r="BZ80" i="7"/>
  <c r="BY80" i="7"/>
  <c r="BX80" i="7"/>
  <c r="BZ79" i="7"/>
  <c r="BY79" i="7"/>
  <c r="BX79" i="7"/>
  <c r="BZ78" i="7"/>
  <c r="BY78" i="7"/>
  <c r="BX78" i="7"/>
  <c r="BZ25" i="7"/>
  <c r="BY25" i="7"/>
  <c r="BX25" i="7"/>
  <c r="BZ24" i="7"/>
  <c r="BY24" i="7"/>
  <c r="BX24" i="7"/>
  <c r="BZ27" i="7"/>
  <c r="BY27" i="7"/>
  <c r="BX27" i="7"/>
  <c r="BZ26" i="7"/>
  <c r="BY26" i="7"/>
  <c r="BX26" i="7"/>
  <c r="BZ23" i="7"/>
  <c r="BY23" i="7"/>
  <c r="BX23" i="7"/>
  <c r="BZ22" i="7"/>
  <c r="BY22" i="7"/>
  <c r="BX22" i="7"/>
  <c r="BZ13" i="7"/>
  <c r="BY13" i="7"/>
  <c r="BX13" i="7"/>
  <c r="BZ12" i="7"/>
  <c r="BY12" i="7"/>
  <c r="BX12" i="7"/>
  <c r="BZ15" i="7"/>
  <c r="BY15" i="7"/>
  <c r="BX15" i="7"/>
  <c r="BZ14" i="7"/>
  <c r="BY14" i="7"/>
  <c r="BX14" i="7"/>
  <c r="BZ9" i="7"/>
  <c r="BY9" i="7"/>
  <c r="BX9" i="7"/>
  <c r="BZ8" i="7"/>
  <c r="BY8" i="7"/>
  <c r="BX8" i="7"/>
  <c r="BZ11" i="7"/>
  <c r="BY11" i="7"/>
  <c r="BZ10" i="7"/>
  <c r="BZ7" i="7"/>
  <c r="BY7" i="7"/>
  <c r="BX7" i="7"/>
  <c r="BZ6" i="7"/>
  <c r="BY6" i="7"/>
  <c r="BX6" i="7"/>
  <c r="BZ71" i="7"/>
  <c r="BY71" i="7"/>
  <c r="BX71" i="7"/>
  <c r="BZ70" i="7"/>
  <c r="BY70" i="7"/>
  <c r="BX70" i="7"/>
  <c r="BZ69" i="7"/>
  <c r="BY69" i="7"/>
  <c r="BX69" i="7"/>
  <c r="BZ68" i="7"/>
  <c r="BY68" i="7"/>
  <c r="BX68" i="7"/>
  <c r="BZ173" i="7"/>
  <c r="BY173" i="7"/>
  <c r="BX173" i="7"/>
  <c r="BZ172" i="7"/>
  <c r="BY172" i="7"/>
  <c r="BX172" i="7"/>
  <c r="BZ5" i="7"/>
  <c r="BY5" i="7"/>
  <c r="BX5" i="7"/>
  <c r="BZ4" i="7"/>
  <c r="BY4" i="7"/>
  <c r="BX4" i="7"/>
  <c r="BZ3" i="7"/>
  <c r="BY3" i="7"/>
  <c r="BX3" i="7"/>
  <c r="BZ2" i="7"/>
  <c r="BY2" i="7"/>
  <c r="BX2" i="7"/>
  <c r="G67" i="7"/>
  <c r="F67" i="7"/>
  <c r="G64" i="7"/>
  <c r="F64" i="7"/>
  <c r="G63" i="7"/>
  <c r="F63" i="7"/>
  <c r="G133" i="7"/>
  <c r="F133" i="7"/>
  <c r="G132" i="7"/>
  <c r="F132" i="7"/>
  <c r="G131" i="7"/>
  <c r="F131" i="7"/>
  <c r="G62" i="7"/>
  <c r="F62" i="7"/>
  <c r="G57" i="7"/>
  <c r="F57" i="7"/>
  <c r="G167" i="7"/>
  <c r="F167" i="7"/>
  <c r="G166" i="7"/>
  <c r="F166" i="7"/>
  <c r="G163" i="7"/>
  <c r="F163" i="7"/>
  <c r="G162" i="7"/>
  <c r="F162" i="7"/>
  <c r="G161" i="7"/>
  <c r="F161" i="7"/>
  <c r="G160" i="7"/>
  <c r="F160" i="7"/>
  <c r="G171" i="7"/>
  <c r="F171" i="7"/>
  <c r="G170" i="7"/>
  <c r="F170" i="7"/>
  <c r="G165" i="7"/>
  <c r="F165" i="7"/>
  <c r="G164" i="7"/>
  <c r="F164" i="7"/>
  <c r="G157" i="7"/>
  <c r="F157" i="7"/>
  <c r="G156" i="7"/>
  <c r="F156" i="7"/>
  <c r="G77" i="7"/>
  <c r="F77" i="7"/>
  <c r="G76" i="7"/>
  <c r="F76" i="7"/>
  <c r="G75" i="7"/>
  <c r="F75" i="7"/>
  <c r="G54" i="7"/>
  <c r="F54" i="7"/>
  <c r="G53" i="7"/>
  <c r="F53" i="7"/>
  <c r="G52" i="7"/>
  <c r="F52" i="7"/>
  <c r="G49" i="7"/>
  <c r="F49" i="7"/>
  <c r="G146" i="7"/>
  <c r="F146" i="7"/>
  <c r="G145" i="7"/>
  <c r="F145" i="7"/>
  <c r="G151" i="7"/>
  <c r="F151" i="7"/>
  <c r="G150" i="7"/>
  <c r="F150" i="7"/>
  <c r="G149" i="7"/>
  <c r="F149" i="7"/>
  <c r="G148" i="7"/>
  <c r="F148" i="7"/>
  <c r="G147" i="7"/>
  <c r="F147" i="7"/>
  <c r="G144" i="7"/>
  <c r="F144" i="7"/>
  <c r="G138" i="7"/>
  <c r="F138" i="7"/>
  <c r="G137" i="7"/>
  <c r="F137" i="7"/>
  <c r="G143" i="7"/>
  <c r="F143" i="7"/>
  <c r="G142" i="7"/>
  <c r="F142" i="7"/>
  <c r="G141" i="7"/>
  <c r="F141" i="7"/>
  <c r="G140" i="7"/>
  <c r="F140" i="7"/>
  <c r="G139" i="7"/>
  <c r="F139" i="7"/>
  <c r="G136" i="7"/>
  <c r="F136" i="7"/>
  <c r="G135" i="7"/>
  <c r="F135" i="7"/>
  <c r="G134" i="7"/>
  <c r="F134" i="7"/>
  <c r="G128" i="7"/>
  <c r="F128" i="7"/>
  <c r="G127" i="7"/>
  <c r="F127" i="7"/>
  <c r="G56" i="7"/>
  <c r="F56" i="7"/>
  <c r="G55" i="7"/>
  <c r="F55" i="7"/>
  <c r="G175" i="7"/>
  <c r="F175" i="7"/>
  <c r="G174" i="7"/>
  <c r="F174" i="7"/>
  <c r="G46" i="7"/>
  <c r="F46" i="7"/>
  <c r="G45" i="7"/>
  <c r="F45" i="7"/>
  <c r="G48" i="7"/>
  <c r="F48" i="7"/>
  <c r="G47" i="7"/>
  <c r="F47" i="7"/>
  <c r="G44" i="7"/>
  <c r="F44" i="7"/>
  <c r="G43" i="7"/>
  <c r="F43" i="7"/>
  <c r="G107" i="7"/>
  <c r="F107" i="7"/>
  <c r="G106" i="7"/>
  <c r="F106" i="7"/>
  <c r="G169" i="7"/>
  <c r="F169" i="7"/>
  <c r="G168" i="7"/>
  <c r="F168" i="7"/>
  <c r="G130" i="7"/>
  <c r="F130" i="7"/>
  <c r="G129" i="7"/>
  <c r="F129" i="7"/>
  <c r="G126" i="7"/>
  <c r="F126" i="7"/>
  <c r="G42" i="7"/>
  <c r="F42" i="7"/>
  <c r="G41" i="7"/>
  <c r="F41" i="7"/>
  <c r="G109" i="7"/>
  <c r="F109" i="7"/>
  <c r="G108" i="7"/>
  <c r="F108" i="7"/>
  <c r="G111" i="7"/>
  <c r="F111" i="7"/>
  <c r="G110" i="7"/>
  <c r="F110" i="7"/>
  <c r="G105" i="7"/>
  <c r="F105" i="7"/>
  <c r="G104" i="7"/>
  <c r="F104" i="7"/>
  <c r="G103" i="7"/>
  <c r="F103" i="7"/>
  <c r="G102" i="7"/>
  <c r="F102" i="7"/>
  <c r="G101" i="7"/>
  <c r="F101" i="7"/>
  <c r="G100" i="7"/>
  <c r="F100" i="7"/>
  <c r="G159" i="7"/>
  <c r="F159" i="7"/>
  <c r="G158" i="7"/>
  <c r="F158" i="7"/>
  <c r="G95" i="7"/>
  <c r="F95" i="7"/>
  <c r="G94" i="7"/>
  <c r="F94" i="7"/>
  <c r="G93" i="7"/>
  <c r="F93" i="7"/>
  <c r="G92" i="7"/>
  <c r="F92" i="7"/>
  <c r="G155" i="7"/>
  <c r="F155" i="7"/>
  <c r="G154" i="7"/>
  <c r="F154" i="7"/>
  <c r="G125" i="7"/>
  <c r="F125" i="7"/>
  <c r="G124" i="7"/>
  <c r="F124" i="7"/>
  <c r="G123" i="7"/>
  <c r="F123" i="7"/>
  <c r="G40" i="7"/>
  <c r="F40" i="7"/>
  <c r="G39" i="7"/>
  <c r="F39" i="7"/>
  <c r="G119" i="7"/>
  <c r="F119" i="7"/>
  <c r="G118" i="7"/>
  <c r="F118" i="7"/>
  <c r="G117" i="7"/>
  <c r="F117" i="7"/>
  <c r="G122" i="7"/>
  <c r="F122" i="7"/>
  <c r="G121" i="7"/>
  <c r="F121" i="7"/>
  <c r="G120" i="7"/>
  <c r="F120" i="7"/>
  <c r="G116" i="7"/>
  <c r="F116" i="7"/>
  <c r="G115" i="7"/>
  <c r="F115" i="7"/>
  <c r="G114" i="7"/>
  <c r="F114" i="7"/>
  <c r="G113" i="7"/>
  <c r="F113" i="7"/>
  <c r="G112" i="7"/>
  <c r="F112" i="7"/>
  <c r="G99" i="7"/>
  <c r="F99" i="7"/>
  <c r="G38" i="7"/>
  <c r="F38" i="7"/>
  <c r="G37" i="7"/>
  <c r="F37" i="7"/>
  <c r="G36" i="7"/>
  <c r="F36" i="7"/>
  <c r="G35" i="7"/>
  <c r="F35" i="7"/>
  <c r="G61" i="7"/>
  <c r="F61" i="7"/>
  <c r="G60" i="7"/>
  <c r="F60" i="7"/>
  <c r="G59" i="7"/>
  <c r="F59" i="7"/>
  <c r="G58" i="7"/>
  <c r="F58" i="7"/>
  <c r="G153" i="7"/>
  <c r="F153" i="7"/>
  <c r="G152" i="7"/>
  <c r="F152" i="7"/>
  <c r="G32" i="7"/>
  <c r="F32" i="7"/>
  <c r="G31" i="7"/>
  <c r="F31" i="7"/>
  <c r="G66" i="7"/>
  <c r="F66" i="7"/>
  <c r="G65" i="7"/>
  <c r="F65" i="7"/>
  <c r="G74" i="7"/>
  <c r="F74" i="7"/>
  <c r="G73" i="7"/>
  <c r="F73" i="7"/>
  <c r="G72" i="7"/>
  <c r="F72" i="7"/>
  <c r="G28" i="7"/>
  <c r="F28" i="7"/>
  <c r="G21" i="7"/>
  <c r="F21" i="7"/>
  <c r="G34" i="7"/>
  <c r="F34" i="7"/>
  <c r="G33" i="7"/>
  <c r="F33" i="7"/>
  <c r="G30" i="7"/>
  <c r="F30" i="7"/>
  <c r="G29" i="7"/>
  <c r="F29" i="7"/>
  <c r="G51" i="7"/>
  <c r="F51" i="7"/>
  <c r="G50" i="7"/>
  <c r="F50" i="7"/>
  <c r="G20" i="7"/>
  <c r="F20" i="7"/>
  <c r="G19" i="7"/>
  <c r="F19" i="7"/>
  <c r="G17" i="7"/>
  <c r="F17" i="7"/>
  <c r="G18" i="7"/>
  <c r="F18" i="7"/>
  <c r="G16" i="7"/>
  <c r="F16" i="7"/>
  <c r="G98" i="7"/>
  <c r="F98" i="7"/>
  <c r="G97" i="7"/>
  <c r="F97" i="7"/>
  <c r="G96" i="7"/>
  <c r="F96" i="7"/>
  <c r="G91" i="7"/>
  <c r="F91" i="7"/>
  <c r="G90" i="7"/>
  <c r="F90" i="7"/>
  <c r="G89" i="7"/>
  <c r="F89" i="7"/>
  <c r="G88" i="7"/>
  <c r="F88" i="7"/>
  <c r="G87" i="7"/>
  <c r="F87" i="7"/>
  <c r="G86" i="7"/>
  <c r="F86" i="7"/>
  <c r="G85" i="7"/>
  <c r="F85" i="7"/>
  <c r="G84" i="7"/>
  <c r="F84" i="7"/>
  <c r="G83" i="7"/>
  <c r="F83" i="7"/>
  <c r="G82" i="7"/>
  <c r="F82" i="7"/>
  <c r="G81" i="7"/>
  <c r="F81" i="7"/>
  <c r="G80" i="7"/>
  <c r="F80" i="7"/>
  <c r="G79" i="7"/>
  <c r="F79" i="7"/>
  <c r="G78" i="7"/>
  <c r="F78" i="7"/>
  <c r="G25" i="7"/>
  <c r="F25" i="7"/>
  <c r="G24" i="7"/>
  <c r="F24" i="7"/>
  <c r="G27" i="7"/>
  <c r="F27" i="7"/>
  <c r="G26" i="7"/>
  <c r="F26" i="7"/>
  <c r="G23" i="7"/>
  <c r="F23" i="7"/>
  <c r="G22" i="7"/>
  <c r="F22" i="7"/>
  <c r="G13" i="7"/>
  <c r="F13" i="7"/>
  <c r="G12" i="7"/>
  <c r="F12" i="7"/>
  <c r="G15" i="7"/>
  <c r="F15" i="7"/>
  <c r="G14" i="7"/>
  <c r="F14" i="7"/>
  <c r="G9" i="7"/>
  <c r="F9" i="7"/>
  <c r="G8" i="7"/>
  <c r="F8" i="7"/>
  <c r="G11" i="7"/>
  <c r="F11" i="7"/>
  <c r="G10" i="7"/>
  <c r="F10" i="7"/>
  <c r="G7" i="7"/>
  <c r="F7" i="7"/>
  <c r="G6" i="7"/>
  <c r="F6" i="7"/>
  <c r="G71" i="7"/>
  <c r="F71" i="7"/>
  <c r="G70" i="7"/>
  <c r="F70" i="7"/>
  <c r="G69" i="7"/>
  <c r="F69" i="7"/>
  <c r="G68" i="7"/>
  <c r="F68" i="7"/>
  <c r="G173" i="7"/>
  <c r="F173" i="7"/>
  <c r="G172" i="7"/>
  <c r="F172" i="7"/>
  <c r="G5" i="7"/>
  <c r="F5" i="7"/>
  <c r="G4" i="7"/>
  <c r="F4" i="7"/>
  <c r="G3" i="7"/>
  <c r="F3" i="7"/>
  <c r="G2" i="7"/>
  <c r="F2" i="7"/>
  <c r="D77" i="6"/>
  <c r="C77" i="6"/>
  <c r="D71" i="6"/>
  <c r="C71" i="6"/>
  <c r="D52" i="6"/>
  <c r="C52" i="6"/>
  <c r="D38" i="6"/>
  <c r="C38" i="6"/>
  <c r="D37" i="6"/>
  <c r="C37" i="6"/>
  <c r="D36" i="6"/>
  <c r="C36" i="6"/>
  <c r="D33" i="6"/>
  <c r="C33" i="6"/>
  <c r="D32" i="6"/>
  <c r="C32" i="6"/>
  <c r="D22" i="6"/>
  <c r="C22" i="6"/>
  <c r="D19" i="6"/>
  <c r="C19" i="6"/>
  <c r="D18" i="6"/>
  <c r="C18" i="6"/>
  <c r="D17" i="6"/>
  <c r="C17" i="6"/>
  <c r="D16" i="6"/>
  <c r="C16" i="6"/>
  <c r="D15" i="6"/>
  <c r="C15" i="6"/>
  <c r="D9" i="6"/>
  <c r="C9" i="6"/>
  <c r="D8" i="6"/>
  <c r="C8" i="6"/>
  <c r="D57" i="6"/>
  <c r="C57" i="6"/>
  <c r="D65" i="6"/>
  <c r="C65" i="6"/>
  <c r="D48" i="6"/>
  <c r="C48" i="6"/>
  <c r="D75" i="6"/>
  <c r="C75" i="6"/>
  <c r="D60" i="6"/>
  <c r="C60" i="6"/>
  <c r="D10" i="6"/>
  <c r="C10" i="6"/>
  <c r="D41" i="6"/>
  <c r="C41" i="6"/>
  <c r="D30" i="6"/>
  <c r="C30" i="6"/>
  <c r="D46" i="6"/>
  <c r="C46" i="6"/>
  <c r="D62" i="6"/>
  <c r="C62" i="6"/>
  <c r="D58" i="6"/>
  <c r="C58" i="6"/>
  <c r="D66" i="6"/>
  <c r="C66" i="6"/>
  <c r="D26" i="6"/>
  <c r="C26" i="6"/>
  <c r="D23" i="6"/>
  <c r="C23" i="6"/>
  <c r="D35" i="6"/>
  <c r="C35" i="6"/>
  <c r="D67" i="6"/>
  <c r="C67" i="6"/>
  <c r="D70" i="6"/>
  <c r="C70" i="6"/>
  <c r="D39" i="6"/>
  <c r="C39" i="6"/>
  <c r="D59" i="6"/>
  <c r="C59" i="6"/>
  <c r="D56" i="6"/>
  <c r="C56" i="6"/>
  <c r="D4" i="6"/>
  <c r="C4" i="6"/>
  <c r="D28" i="6"/>
  <c r="C28" i="6"/>
  <c r="D63" i="6"/>
  <c r="C63" i="6"/>
  <c r="D50" i="6"/>
  <c r="C50" i="6"/>
  <c r="D20" i="6"/>
  <c r="C20" i="6"/>
  <c r="D47" i="6"/>
  <c r="C47" i="6"/>
  <c r="D68" i="6"/>
  <c r="C68" i="6"/>
  <c r="D55" i="6"/>
  <c r="C55" i="6"/>
  <c r="D24" i="6"/>
  <c r="C24" i="6"/>
  <c r="D7" i="6"/>
  <c r="C7" i="6"/>
  <c r="D43" i="6"/>
  <c r="C43" i="6"/>
  <c r="D79" i="6"/>
  <c r="C79" i="6"/>
  <c r="D54" i="6"/>
  <c r="C54" i="6"/>
  <c r="D11" i="6"/>
  <c r="C11" i="6"/>
  <c r="D53" i="6"/>
  <c r="C53" i="6"/>
  <c r="D2" i="6"/>
  <c r="C2" i="6"/>
  <c r="D69" i="6"/>
  <c r="C69" i="6"/>
  <c r="D64" i="6"/>
  <c r="C64" i="6"/>
  <c r="D42" i="6"/>
  <c r="C42" i="6"/>
  <c r="D6" i="6"/>
  <c r="C6" i="6"/>
  <c r="D51" i="6"/>
  <c r="C51" i="6"/>
  <c r="D14" i="6"/>
  <c r="C14" i="6"/>
  <c r="D61" i="6"/>
  <c r="C61" i="6"/>
  <c r="D21" i="6"/>
  <c r="C21" i="6"/>
  <c r="D25" i="6"/>
  <c r="C25" i="6"/>
  <c r="D78" i="6"/>
  <c r="C78" i="6"/>
  <c r="D27" i="6"/>
  <c r="C27" i="6"/>
  <c r="D72" i="6"/>
  <c r="C72" i="6"/>
  <c r="D31" i="6"/>
  <c r="C31" i="6"/>
  <c r="D45" i="6"/>
  <c r="C45" i="6"/>
  <c r="D74" i="6"/>
  <c r="C74" i="6"/>
  <c r="D13" i="6"/>
  <c r="C13" i="6"/>
  <c r="D34" i="6"/>
  <c r="C34" i="6"/>
  <c r="D5" i="6"/>
  <c r="C5" i="6"/>
  <c r="D76" i="6"/>
  <c r="C76" i="6"/>
  <c r="D29" i="6"/>
  <c r="C29" i="6"/>
  <c r="D49" i="6"/>
  <c r="C49" i="6"/>
  <c r="D40" i="6"/>
  <c r="C40" i="6"/>
  <c r="D44" i="6"/>
  <c r="C44" i="6"/>
  <c r="D73" i="6"/>
  <c r="C73" i="6"/>
  <c r="D12" i="6"/>
  <c r="C12" i="6"/>
  <c r="D3" i="6"/>
  <c r="C3" i="6"/>
  <c r="BG67" i="7"/>
  <c r="BG64" i="7"/>
  <c r="BG63" i="7"/>
  <c r="BG133" i="7"/>
  <c r="AA184" i="3"/>
  <c r="Z184" i="3"/>
  <c r="BH67" i="7" s="1"/>
  <c r="BG132" i="7"/>
  <c r="AA183" i="3"/>
  <c r="Z183" i="3"/>
  <c r="BH64" i="7" s="1"/>
  <c r="BG131" i="7"/>
  <c r="AA182" i="3"/>
  <c r="Z182" i="3"/>
  <c r="BH63" i="7" s="1"/>
  <c r="BG62" i="7"/>
  <c r="AA181" i="3"/>
  <c r="Z181" i="3"/>
  <c r="BH133" i="7" s="1"/>
  <c r="BG57" i="7"/>
  <c r="AA180" i="3"/>
  <c r="Z180" i="3"/>
  <c r="BG167" i="7"/>
  <c r="AA179" i="3"/>
  <c r="Z179" i="3"/>
  <c r="BG166" i="7"/>
  <c r="AA178" i="3"/>
  <c r="Z178" i="3"/>
  <c r="BG163" i="7"/>
  <c r="AA177" i="3"/>
  <c r="Z177" i="3"/>
  <c r="BG162" i="7"/>
  <c r="AA176" i="3"/>
  <c r="Z176" i="3"/>
  <c r="BG161" i="7"/>
  <c r="AA175" i="3"/>
  <c r="Z175" i="3"/>
  <c r="BG160" i="7"/>
  <c r="AA174" i="3"/>
  <c r="Z174" i="3"/>
  <c r="BG171" i="7"/>
  <c r="AA173" i="3"/>
  <c r="Z173" i="3"/>
  <c r="BG170" i="7"/>
  <c r="AA172" i="3"/>
  <c r="Z172" i="3"/>
  <c r="BG165" i="7"/>
  <c r="AA171" i="3"/>
  <c r="Z171" i="3"/>
  <c r="BG164" i="7"/>
  <c r="AA170" i="3"/>
  <c r="Z170" i="3"/>
  <c r="BG157" i="7"/>
  <c r="AA169" i="3"/>
  <c r="Z169" i="3"/>
  <c r="BG156" i="7"/>
  <c r="AA168" i="3"/>
  <c r="Z168" i="3"/>
  <c r="BG77" i="7"/>
  <c r="AA167" i="3"/>
  <c r="Z167" i="3"/>
  <c r="BG76" i="7"/>
  <c r="AA166" i="3"/>
  <c r="Z166" i="3"/>
  <c r="BG75" i="7"/>
  <c r="AA165" i="3"/>
  <c r="Z165" i="3"/>
  <c r="BG54" i="7"/>
  <c r="AA164" i="3"/>
  <c r="Z164" i="3"/>
  <c r="BG53" i="7"/>
  <c r="AA163" i="3"/>
  <c r="Z163" i="3"/>
  <c r="BG52" i="7"/>
  <c r="AA162" i="3"/>
  <c r="Z162" i="3"/>
  <c r="BG49" i="7"/>
  <c r="AA161" i="3"/>
  <c r="Z161" i="3"/>
  <c r="BG146" i="7"/>
  <c r="AA160" i="3"/>
  <c r="BJ145" i="7" s="1"/>
  <c r="Z160" i="3"/>
  <c r="BG145" i="7"/>
  <c r="AA159" i="3"/>
  <c r="Z159" i="3"/>
  <c r="BG151" i="7"/>
  <c r="AA158" i="3"/>
  <c r="Z158" i="3"/>
  <c r="BG150" i="7"/>
  <c r="AA157" i="3"/>
  <c r="Z157" i="3"/>
  <c r="AA156" i="3"/>
  <c r="Z156" i="3"/>
  <c r="AA155" i="3"/>
  <c r="Z155" i="3"/>
  <c r="BG149" i="7"/>
  <c r="AA154" i="3"/>
  <c r="BJ148" i="7" s="1"/>
  <c r="Z154" i="3"/>
  <c r="BG148" i="7"/>
  <c r="AA153" i="3"/>
  <c r="Z153" i="3"/>
  <c r="BG147" i="7"/>
  <c r="AA152" i="3"/>
  <c r="Z152" i="3"/>
  <c r="BG144" i="7"/>
  <c r="AA151" i="3"/>
  <c r="Z151" i="3"/>
  <c r="AA150" i="3"/>
  <c r="Z150" i="3"/>
  <c r="AA149" i="3"/>
  <c r="Z149" i="3"/>
  <c r="AA148" i="3"/>
  <c r="Z148" i="3"/>
  <c r="AA147" i="3"/>
  <c r="Z147" i="3"/>
  <c r="AA146" i="3"/>
  <c r="Z146" i="3"/>
  <c r="AA145" i="3"/>
  <c r="Z145" i="3"/>
  <c r="AA144" i="3"/>
  <c r="Z144" i="3"/>
  <c r="AA143" i="3"/>
  <c r="Z143" i="3"/>
  <c r="AA142" i="3"/>
  <c r="Z142" i="3"/>
  <c r="AA141" i="3"/>
  <c r="BJ138" i="7" s="1"/>
  <c r="Z141" i="3"/>
  <c r="BH138" i="7" s="1"/>
  <c r="BG138" i="7"/>
  <c r="AA140" i="3"/>
  <c r="BJ137" i="7" s="1"/>
  <c r="Z140" i="3"/>
  <c r="BH137" i="7" s="1"/>
  <c r="BG137" i="7"/>
  <c r="AA139" i="3"/>
  <c r="BJ143" i="7" s="1"/>
  <c r="Z139" i="3"/>
  <c r="BH143" i="7" s="1"/>
  <c r="BG143" i="7"/>
  <c r="AA138" i="3"/>
  <c r="BJ142" i="7" s="1"/>
  <c r="Z138" i="3"/>
  <c r="BH142" i="7" s="1"/>
  <c r="BG142" i="7"/>
  <c r="AA137" i="3"/>
  <c r="BJ141" i="7" s="1"/>
  <c r="Z137" i="3"/>
  <c r="BH141" i="7" s="1"/>
  <c r="BG141" i="7"/>
  <c r="AA136" i="3"/>
  <c r="BJ140" i="7" s="1"/>
  <c r="Z136" i="3"/>
  <c r="BH140" i="7" s="1"/>
  <c r="BG140" i="7"/>
  <c r="AA135" i="3"/>
  <c r="BJ139" i="7" s="1"/>
  <c r="Z135" i="3"/>
  <c r="BH139" i="7" s="1"/>
  <c r="BG139" i="7"/>
  <c r="AA134" i="3"/>
  <c r="BJ136" i="7" s="1"/>
  <c r="Z134" i="3"/>
  <c r="BH136" i="7" s="1"/>
  <c r="BG136" i="7"/>
  <c r="AA133" i="3"/>
  <c r="BJ135" i="7" s="1"/>
  <c r="Z133" i="3"/>
  <c r="BH135" i="7" s="1"/>
  <c r="BG135" i="7"/>
  <c r="AA132" i="3"/>
  <c r="BJ134" i="7" s="1"/>
  <c r="Z132" i="3"/>
  <c r="BH134" i="7" s="1"/>
  <c r="BG134" i="7"/>
  <c r="AA131" i="3"/>
  <c r="BJ128" i="7" s="1"/>
  <c r="Z131" i="3"/>
  <c r="BH128" i="7" s="1"/>
  <c r="BG128" i="7"/>
  <c r="AA130" i="3"/>
  <c r="BJ127" i="7" s="1"/>
  <c r="Z130" i="3"/>
  <c r="BH127" i="7" s="1"/>
  <c r="BG127" i="7"/>
  <c r="AA129" i="3"/>
  <c r="BJ56" i="7" s="1"/>
  <c r="Z129" i="3"/>
  <c r="BH56" i="7" s="1"/>
  <c r="BG56" i="7"/>
  <c r="AA128" i="3"/>
  <c r="BJ55" i="7" s="1"/>
  <c r="Z128" i="3"/>
  <c r="BH55" i="7" s="1"/>
  <c r="BG55" i="7"/>
  <c r="AA127" i="3"/>
  <c r="BJ175" i="7" s="1"/>
  <c r="Z127" i="3"/>
  <c r="BH175" i="7" s="1"/>
  <c r="BG175" i="7"/>
  <c r="AA126" i="3"/>
  <c r="BJ174" i="7" s="1"/>
  <c r="Z126" i="3"/>
  <c r="BH174" i="7" s="1"/>
  <c r="BG174" i="7"/>
  <c r="AA125" i="3"/>
  <c r="BJ46" i="7" s="1"/>
  <c r="Z125" i="3"/>
  <c r="BH46" i="7" s="1"/>
  <c r="BG46" i="7"/>
  <c r="AA124" i="3"/>
  <c r="BJ45" i="7" s="1"/>
  <c r="Z124" i="3"/>
  <c r="BH45" i="7" s="1"/>
  <c r="BG45" i="7"/>
  <c r="AA123" i="3"/>
  <c r="BJ48" i="7" s="1"/>
  <c r="Z123" i="3"/>
  <c r="BH48" i="7" s="1"/>
  <c r="BG48" i="7"/>
  <c r="AA122" i="3"/>
  <c r="BJ47" i="7" s="1"/>
  <c r="Z122" i="3"/>
  <c r="BH47" i="7" s="1"/>
  <c r="BG47" i="7"/>
  <c r="AA121" i="3"/>
  <c r="BJ44" i="7" s="1"/>
  <c r="Z121" i="3"/>
  <c r="BH44" i="7" s="1"/>
  <c r="BG44" i="7"/>
  <c r="AA120" i="3"/>
  <c r="BJ43" i="7" s="1"/>
  <c r="Z120" i="3"/>
  <c r="BH43" i="7" s="1"/>
  <c r="BG43" i="7"/>
  <c r="AA119" i="3"/>
  <c r="BJ107" i="7" s="1"/>
  <c r="Z119" i="3"/>
  <c r="BH107" i="7" s="1"/>
  <c r="BG107" i="7"/>
  <c r="AA118" i="3"/>
  <c r="BJ106" i="7" s="1"/>
  <c r="Z118" i="3"/>
  <c r="BH106" i="7" s="1"/>
  <c r="BG106" i="7"/>
  <c r="AA117" i="3"/>
  <c r="Z117" i="3"/>
  <c r="AA116" i="3"/>
  <c r="Z116" i="3"/>
  <c r="AA115" i="3"/>
  <c r="BJ169" i="7" s="1"/>
  <c r="Z115" i="3"/>
  <c r="BH169" i="7" s="1"/>
  <c r="BG169" i="7"/>
  <c r="AA114" i="3"/>
  <c r="BJ168" i="7" s="1"/>
  <c r="Z114" i="3"/>
  <c r="BH168" i="7" s="1"/>
  <c r="BG168" i="7"/>
  <c r="AA113" i="3"/>
  <c r="BJ130" i="7" s="1"/>
  <c r="Z113" i="3"/>
  <c r="BH130" i="7" s="1"/>
  <c r="BG130" i="7"/>
  <c r="AA112" i="3"/>
  <c r="BJ129" i="7" s="1"/>
  <c r="Z112" i="3"/>
  <c r="BH129" i="7" s="1"/>
  <c r="BG129" i="7"/>
  <c r="AA111" i="3"/>
  <c r="BJ126" i="7" s="1"/>
  <c r="Z111" i="3"/>
  <c r="BH126" i="7" s="1"/>
  <c r="BG126" i="7"/>
  <c r="AA110" i="3"/>
  <c r="BJ42" i="7" s="1"/>
  <c r="Z110" i="3"/>
  <c r="BH42" i="7" s="1"/>
  <c r="BG42" i="7"/>
  <c r="AA109" i="3"/>
  <c r="BJ41" i="7" s="1"/>
  <c r="Z109" i="3"/>
  <c r="BH41" i="7" s="1"/>
  <c r="BG41" i="7"/>
  <c r="AA108" i="3"/>
  <c r="BJ109" i="7" s="1"/>
  <c r="Z108" i="3"/>
  <c r="BH109" i="7" s="1"/>
  <c r="BG109" i="7"/>
  <c r="AA107" i="3"/>
  <c r="BJ108" i="7" s="1"/>
  <c r="Z107" i="3"/>
  <c r="BH108" i="7" s="1"/>
  <c r="BG108" i="7"/>
  <c r="AA106" i="3"/>
  <c r="BJ111" i="7" s="1"/>
  <c r="Z106" i="3"/>
  <c r="BH111" i="7" s="1"/>
  <c r="BG111" i="7"/>
  <c r="AA105" i="3"/>
  <c r="BJ110" i="7" s="1"/>
  <c r="Z105" i="3"/>
  <c r="BH110" i="7" s="1"/>
  <c r="BG110" i="7"/>
  <c r="AA104" i="3"/>
  <c r="BJ105" i="7" s="1"/>
  <c r="Z104" i="3"/>
  <c r="BH105" i="7" s="1"/>
  <c r="BG105" i="7"/>
  <c r="AA103" i="3"/>
  <c r="BJ104" i="7" s="1"/>
  <c r="Z103" i="3"/>
  <c r="BH104" i="7" s="1"/>
  <c r="BG104" i="7"/>
  <c r="AA102" i="3"/>
  <c r="BJ103" i="7" s="1"/>
  <c r="Z102" i="3"/>
  <c r="BH103" i="7" s="1"/>
  <c r="BG103" i="7"/>
  <c r="AA101" i="3"/>
  <c r="BJ102" i="7" s="1"/>
  <c r="Z101" i="3"/>
  <c r="BH102" i="7" s="1"/>
  <c r="BG102" i="7"/>
  <c r="AA100" i="3"/>
  <c r="BJ101" i="7" s="1"/>
  <c r="Z100" i="3"/>
  <c r="BH101" i="7" s="1"/>
  <c r="BG101" i="7"/>
  <c r="AA99" i="3"/>
  <c r="BJ100" i="7" s="1"/>
  <c r="Z99" i="3"/>
  <c r="BH100" i="7" s="1"/>
  <c r="BG100" i="7"/>
  <c r="AA98" i="3"/>
  <c r="BJ159" i="7" s="1"/>
  <c r="Z98" i="3"/>
  <c r="BH159" i="7" s="1"/>
  <c r="BG159" i="7"/>
  <c r="AA97" i="3"/>
  <c r="BJ158" i="7" s="1"/>
  <c r="Z97" i="3"/>
  <c r="BH158" i="7" s="1"/>
  <c r="BG158" i="7"/>
  <c r="AA96" i="3"/>
  <c r="BJ95" i="7" s="1"/>
  <c r="Z96" i="3"/>
  <c r="BH95" i="7" s="1"/>
  <c r="BG95" i="7"/>
  <c r="AA95" i="3"/>
  <c r="BJ94" i="7" s="1"/>
  <c r="Z95" i="3"/>
  <c r="BH94" i="7" s="1"/>
  <c r="BG94" i="7"/>
  <c r="AA94" i="3"/>
  <c r="BJ93" i="7" s="1"/>
  <c r="Z94" i="3"/>
  <c r="BH93" i="7" s="1"/>
  <c r="BG93" i="7"/>
  <c r="AA93" i="3"/>
  <c r="BJ92" i="7" s="1"/>
  <c r="Z93" i="3"/>
  <c r="BH92" i="7" s="1"/>
  <c r="BG92" i="7"/>
  <c r="AA92" i="3"/>
  <c r="BJ155" i="7" s="1"/>
  <c r="Z92" i="3"/>
  <c r="BH155" i="7" s="1"/>
  <c r="BG155" i="7"/>
  <c r="AA91" i="3"/>
  <c r="BJ154" i="7" s="1"/>
  <c r="Z91" i="3"/>
  <c r="BH154" i="7" s="1"/>
  <c r="BG154" i="7"/>
  <c r="AA90" i="3"/>
  <c r="BJ125" i="7" s="1"/>
  <c r="Z90" i="3"/>
  <c r="BH125" i="7" s="1"/>
  <c r="BG125" i="7"/>
  <c r="AA89" i="3"/>
  <c r="BJ124" i="7" s="1"/>
  <c r="Z89" i="3"/>
  <c r="BH124" i="7" s="1"/>
  <c r="BG124" i="7"/>
  <c r="AA88" i="3"/>
  <c r="BJ123" i="7" s="1"/>
  <c r="Z88" i="3"/>
  <c r="BH123" i="7" s="1"/>
  <c r="BG123" i="7"/>
  <c r="AA87" i="3"/>
  <c r="BJ40" i="7" s="1"/>
  <c r="Z87" i="3"/>
  <c r="BH40" i="7" s="1"/>
  <c r="BG40" i="7"/>
  <c r="AA86" i="3"/>
  <c r="BJ39" i="7" s="1"/>
  <c r="Z86" i="3"/>
  <c r="BH39" i="7" s="1"/>
  <c r="BG39" i="7"/>
  <c r="AA85" i="3"/>
  <c r="BJ119" i="7" s="1"/>
  <c r="Z85" i="3"/>
  <c r="BH119" i="7" s="1"/>
  <c r="BG119" i="7"/>
  <c r="AA84" i="3"/>
  <c r="BJ118" i="7" s="1"/>
  <c r="Z84" i="3"/>
  <c r="BH118" i="7" s="1"/>
  <c r="BG118" i="7"/>
  <c r="AA83" i="3"/>
  <c r="BJ117" i="7" s="1"/>
  <c r="Z83" i="3"/>
  <c r="BH117" i="7" s="1"/>
  <c r="BG117" i="7"/>
  <c r="AA82" i="3"/>
  <c r="BJ122" i="7" s="1"/>
  <c r="Z82" i="3"/>
  <c r="BH122" i="7" s="1"/>
  <c r="BG122" i="7"/>
  <c r="AA81" i="3"/>
  <c r="BJ121" i="7" s="1"/>
  <c r="Z81" i="3"/>
  <c r="BH121" i="7" s="1"/>
  <c r="BG121" i="7"/>
  <c r="AA80" i="3"/>
  <c r="BJ120" i="7" s="1"/>
  <c r="Z80" i="3"/>
  <c r="BH120" i="7" s="1"/>
  <c r="BG120" i="7"/>
  <c r="AA79" i="3"/>
  <c r="BJ116" i="7" s="1"/>
  <c r="Z79" i="3"/>
  <c r="BH116" i="7" s="1"/>
  <c r="BG116" i="7"/>
  <c r="AA78" i="3"/>
  <c r="BJ115" i="7" s="1"/>
  <c r="Z78" i="3"/>
  <c r="BH115" i="7" s="1"/>
  <c r="BG115" i="7"/>
  <c r="AA77" i="3"/>
  <c r="BJ114" i="7" s="1"/>
  <c r="Z77" i="3"/>
  <c r="BH114" i="7" s="1"/>
  <c r="BG114" i="7"/>
  <c r="AA76" i="3"/>
  <c r="BJ113" i="7" s="1"/>
  <c r="Z76" i="3"/>
  <c r="BH113" i="7" s="1"/>
  <c r="BG113" i="7"/>
  <c r="AA75" i="3"/>
  <c r="BJ112" i="7" s="1"/>
  <c r="Z75" i="3"/>
  <c r="BH112" i="7" s="1"/>
  <c r="BG112" i="7"/>
  <c r="AA74" i="3"/>
  <c r="BJ99" i="7" s="1"/>
  <c r="Z74" i="3"/>
  <c r="BH99" i="7" s="1"/>
  <c r="BG99" i="7"/>
  <c r="AA73" i="3"/>
  <c r="BJ38" i="7" s="1"/>
  <c r="Z73" i="3"/>
  <c r="BH38" i="7" s="1"/>
  <c r="BG38" i="7"/>
  <c r="AA72" i="3"/>
  <c r="BJ37" i="7" s="1"/>
  <c r="Z72" i="3"/>
  <c r="BH37" i="7" s="1"/>
  <c r="BG37" i="7"/>
  <c r="AA71" i="3"/>
  <c r="BJ36" i="7" s="1"/>
  <c r="Z71" i="3"/>
  <c r="BH36" i="7" s="1"/>
  <c r="BG36" i="7"/>
  <c r="AA70" i="3"/>
  <c r="BJ35" i="7" s="1"/>
  <c r="Z70" i="3"/>
  <c r="BH35" i="7" s="1"/>
  <c r="BG35" i="7"/>
  <c r="AA69" i="3"/>
  <c r="BJ61" i="7" s="1"/>
  <c r="Z69" i="3"/>
  <c r="BH61" i="7" s="1"/>
  <c r="BG61" i="7"/>
  <c r="AA68" i="3"/>
  <c r="BJ60" i="7" s="1"/>
  <c r="Z68" i="3"/>
  <c r="BH60" i="7" s="1"/>
  <c r="BG60" i="7"/>
  <c r="AA67" i="3"/>
  <c r="BJ59" i="7" s="1"/>
  <c r="Z67" i="3"/>
  <c r="BH59" i="7" s="1"/>
  <c r="BG59" i="7"/>
  <c r="AA66" i="3"/>
  <c r="BJ58" i="7" s="1"/>
  <c r="Z66" i="3"/>
  <c r="BH58" i="7" s="1"/>
  <c r="BG58" i="7"/>
  <c r="AA65" i="3"/>
  <c r="BJ153" i="7" s="1"/>
  <c r="Z65" i="3"/>
  <c r="BH153" i="7" s="1"/>
  <c r="BG153" i="7"/>
  <c r="AA64" i="3"/>
  <c r="BJ152" i="7" s="1"/>
  <c r="Z64" i="3"/>
  <c r="BH152" i="7" s="1"/>
  <c r="BG152" i="7"/>
  <c r="AA63" i="3"/>
  <c r="BJ32" i="7" s="1"/>
  <c r="Z63" i="3"/>
  <c r="BH32" i="7" s="1"/>
  <c r="BG32" i="7"/>
  <c r="AA62" i="3"/>
  <c r="BJ31" i="7" s="1"/>
  <c r="Z62" i="3"/>
  <c r="BH31" i="7" s="1"/>
  <c r="BG31" i="7"/>
  <c r="AA61" i="3"/>
  <c r="BJ66" i="7" s="1"/>
  <c r="Z61" i="3"/>
  <c r="BH66" i="7" s="1"/>
  <c r="BG66" i="7"/>
  <c r="AA60" i="3"/>
  <c r="BJ65" i="7" s="1"/>
  <c r="Z60" i="3"/>
  <c r="BH65" i="7" s="1"/>
  <c r="BG65" i="7"/>
  <c r="AA59" i="3"/>
  <c r="BJ74" i="7" s="1"/>
  <c r="Z59" i="3"/>
  <c r="BH74" i="7" s="1"/>
  <c r="BG74" i="7"/>
  <c r="AA58" i="3"/>
  <c r="BJ73" i="7" s="1"/>
  <c r="Z58" i="3"/>
  <c r="BH73" i="7" s="1"/>
  <c r="BG73" i="7"/>
  <c r="AA57" i="3"/>
  <c r="BJ72" i="7" s="1"/>
  <c r="Z57" i="3"/>
  <c r="BH72" i="7" s="1"/>
  <c r="BG72" i="7"/>
  <c r="AA56" i="3"/>
  <c r="BJ28" i="7" s="1"/>
  <c r="Z56" i="3"/>
  <c r="BH28" i="7" s="1"/>
  <c r="BG28" i="7"/>
  <c r="AA55" i="3"/>
  <c r="BJ21" i="7" s="1"/>
  <c r="Z55" i="3"/>
  <c r="BH21" i="7" s="1"/>
  <c r="BG21" i="7"/>
  <c r="AA54" i="3"/>
  <c r="BJ34" i="7" s="1"/>
  <c r="Z54" i="3"/>
  <c r="BH34" i="7" s="1"/>
  <c r="BG34" i="7"/>
  <c r="AA53" i="3"/>
  <c r="BJ33" i="7" s="1"/>
  <c r="Z53" i="3"/>
  <c r="BH33" i="7" s="1"/>
  <c r="BG33" i="7"/>
  <c r="AA52" i="3"/>
  <c r="Z52" i="3"/>
  <c r="BG30" i="7"/>
  <c r="AA51" i="3"/>
  <c r="BJ29" i="7" s="1"/>
  <c r="Z51" i="3"/>
  <c r="BH29" i="7" s="1"/>
  <c r="BG29" i="7"/>
  <c r="AA50" i="3"/>
  <c r="BJ51" i="7" s="1"/>
  <c r="Z50" i="3"/>
  <c r="BH51" i="7" s="1"/>
  <c r="BG51" i="7"/>
  <c r="AA49" i="3"/>
  <c r="BJ50" i="7" s="1"/>
  <c r="Z49" i="3"/>
  <c r="BH50" i="7" s="1"/>
  <c r="BG50" i="7"/>
  <c r="AA48" i="3"/>
  <c r="BJ20" i="7" s="1"/>
  <c r="Z48" i="3"/>
  <c r="BH20" i="7" s="1"/>
  <c r="BG20" i="7"/>
  <c r="AA47" i="3"/>
  <c r="BJ19" i="7" s="1"/>
  <c r="Z47" i="3"/>
  <c r="BH19" i="7" s="1"/>
  <c r="BG19" i="7"/>
  <c r="AA46" i="3"/>
  <c r="BJ18" i="7" s="1"/>
  <c r="Z46" i="3"/>
  <c r="BH18" i="7" s="1"/>
  <c r="BG18" i="7"/>
  <c r="AA45" i="3"/>
  <c r="BJ16" i="7" s="1"/>
  <c r="Z45" i="3"/>
  <c r="BH16" i="7" s="1"/>
  <c r="BG16" i="7"/>
  <c r="AA44" i="3"/>
  <c r="BJ98" i="7" s="1"/>
  <c r="Z44" i="3"/>
  <c r="BH98" i="7" s="1"/>
  <c r="BG98" i="7"/>
  <c r="AA43" i="3"/>
  <c r="BJ97" i="7" s="1"/>
  <c r="Z43" i="3"/>
  <c r="BH97" i="7" s="1"/>
  <c r="BG97" i="7"/>
  <c r="AA42" i="3"/>
  <c r="BJ96" i="7" s="1"/>
  <c r="Z42" i="3"/>
  <c r="BH96" i="7" s="1"/>
  <c r="BG96" i="7"/>
  <c r="AA41" i="3"/>
  <c r="BJ91" i="7" s="1"/>
  <c r="Z41" i="3"/>
  <c r="BH91" i="7" s="1"/>
  <c r="BG91" i="7"/>
  <c r="AA40" i="3"/>
  <c r="BJ90" i="7" s="1"/>
  <c r="Z40" i="3"/>
  <c r="BH90" i="7" s="1"/>
  <c r="BG90" i="7"/>
  <c r="AA39" i="3"/>
  <c r="BJ89" i="7" s="1"/>
  <c r="Z39" i="3"/>
  <c r="BH89" i="7" s="1"/>
  <c r="BG89" i="7"/>
  <c r="AA38" i="3"/>
  <c r="BJ88" i="7" s="1"/>
  <c r="Z38" i="3"/>
  <c r="BH88" i="7" s="1"/>
  <c r="BG88" i="7"/>
  <c r="AA37" i="3"/>
  <c r="BJ87" i="7" s="1"/>
  <c r="Z37" i="3"/>
  <c r="BH87" i="7" s="1"/>
  <c r="BG87" i="7"/>
  <c r="AA36" i="3"/>
  <c r="BJ86" i="7" s="1"/>
  <c r="Z36" i="3"/>
  <c r="BH86" i="7" s="1"/>
  <c r="BG86" i="7"/>
  <c r="AA35" i="3"/>
  <c r="BJ85" i="7" s="1"/>
  <c r="Z35" i="3"/>
  <c r="BH85" i="7" s="1"/>
  <c r="AA34" i="3"/>
  <c r="BJ84" i="7" s="1"/>
  <c r="Z34" i="3"/>
  <c r="BH84" i="7" s="1"/>
  <c r="AA33" i="3"/>
  <c r="BJ83" i="7" s="1"/>
  <c r="Z33" i="3"/>
  <c r="BH83" i="7" s="1"/>
  <c r="AA32" i="3"/>
  <c r="BJ82" i="7" s="1"/>
  <c r="Z32" i="3"/>
  <c r="BH82" i="7" s="1"/>
  <c r="AA31" i="3"/>
  <c r="BJ81" i="7" s="1"/>
  <c r="Z31" i="3"/>
  <c r="BH81" i="7" s="1"/>
  <c r="AA30" i="3"/>
  <c r="BJ80" i="7" s="1"/>
  <c r="Z30" i="3"/>
  <c r="BH80" i="7" s="1"/>
  <c r="AA29" i="3"/>
  <c r="BJ79" i="7" s="1"/>
  <c r="Z29" i="3"/>
  <c r="BH79" i="7" s="1"/>
  <c r="AA28" i="3"/>
  <c r="BJ78" i="7" s="1"/>
  <c r="Z28" i="3"/>
  <c r="BH78" i="7" s="1"/>
  <c r="AA27" i="3"/>
  <c r="BJ25" i="7" s="1"/>
  <c r="Z27" i="3"/>
  <c r="BH25" i="7" s="1"/>
  <c r="AA26" i="3"/>
  <c r="BJ24" i="7" s="1"/>
  <c r="Z26" i="3"/>
  <c r="BH24" i="7" s="1"/>
  <c r="AA25" i="3"/>
  <c r="BJ27" i="7" s="1"/>
  <c r="Z25" i="3"/>
  <c r="BH27" i="7" s="1"/>
  <c r="AA24" i="3"/>
  <c r="BJ26" i="7" s="1"/>
  <c r="Z24" i="3"/>
  <c r="BH26" i="7" s="1"/>
  <c r="AA23" i="3"/>
  <c r="BJ23" i="7" s="1"/>
  <c r="Z23" i="3"/>
  <c r="BH23" i="7" s="1"/>
  <c r="AA22" i="3"/>
  <c r="BJ22" i="7" s="1"/>
  <c r="Z22" i="3"/>
  <c r="BH22" i="7" s="1"/>
  <c r="AA21" i="3"/>
  <c r="BJ13" i="7" s="1"/>
  <c r="Z21" i="3"/>
  <c r="BH13" i="7" s="1"/>
  <c r="AA20" i="3"/>
  <c r="BJ12" i="7" s="1"/>
  <c r="Z20" i="3"/>
  <c r="BH12" i="7" s="1"/>
  <c r="AA19" i="3"/>
  <c r="BJ15" i="7" s="1"/>
  <c r="Z19" i="3"/>
  <c r="BH15" i="7" s="1"/>
  <c r="AA18" i="3"/>
  <c r="BJ14" i="7" s="1"/>
  <c r="Z18" i="3"/>
  <c r="BH14" i="7" s="1"/>
  <c r="AA17" i="3"/>
  <c r="BJ9" i="7" s="1"/>
  <c r="Z17" i="3"/>
  <c r="BH9" i="7" s="1"/>
  <c r="AA16" i="3"/>
  <c r="BJ8" i="7" s="1"/>
  <c r="Z16" i="3"/>
  <c r="BH8" i="7" s="1"/>
  <c r="AA15" i="3"/>
  <c r="BJ11" i="7" s="1"/>
  <c r="Z15" i="3"/>
  <c r="BH11" i="7" s="1"/>
  <c r="AA14" i="3"/>
  <c r="BJ10" i="7" s="1"/>
  <c r="Z14" i="3"/>
  <c r="BH10" i="7" s="1"/>
  <c r="AA13" i="3"/>
  <c r="BJ7" i="7" s="1"/>
  <c r="Z13" i="3"/>
  <c r="BH7" i="7" s="1"/>
  <c r="AA12" i="3"/>
  <c r="BJ6" i="7" s="1"/>
  <c r="Z12" i="3"/>
  <c r="BH6" i="7" s="1"/>
  <c r="AA11" i="3"/>
  <c r="BJ71" i="7" s="1"/>
  <c r="Z11" i="3"/>
  <c r="BH71" i="7" s="1"/>
  <c r="AA10" i="3"/>
  <c r="BJ70" i="7" s="1"/>
  <c r="Z10" i="3"/>
  <c r="BH70" i="7" s="1"/>
  <c r="AA9" i="3"/>
  <c r="BJ69" i="7" s="1"/>
  <c r="Z9" i="3"/>
  <c r="BH69" i="7" s="1"/>
  <c r="AA8" i="3"/>
  <c r="BJ68" i="7" s="1"/>
  <c r="Z8" i="3"/>
  <c r="BH68" i="7" s="1"/>
  <c r="AA7" i="3"/>
  <c r="BJ173" i="7" s="1"/>
  <c r="Z7" i="3"/>
  <c r="BH173" i="7" s="1"/>
  <c r="AA6" i="3"/>
  <c r="BJ172" i="7" s="1"/>
  <c r="Z6" i="3"/>
  <c r="BH172" i="7" s="1"/>
  <c r="AA5" i="3"/>
  <c r="BJ5" i="7" s="1"/>
  <c r="Z5" i="3"/>
  <c r="BH5" i="7" s="1"/>
  <c r="AA4" i="3"/>
  <c r="BJ4" i="7" s="1"/>
  <c r="Z4" i="3"/>
  <c r="BH4" i="7" s="1"/>
  <c r="BG4" i="7"/>
  <c r="AA3" i="3"/>
  <c r="BJ3" i="7" s="1"/>
  <c r="Z3" i="3"/>
  <c r="BH3" i="7" s="1"/>
  <c r="BG3" i="7"/>
  <c r="AA2" i="3"/>
  <c r="BJ2" i="7" s="1"/>
  <c r="Z2" i="3"/>
  <c r="BH2" i="7" s="1"/>
  <c r="BG2" i="7"/>
  <c r="BC4" i="7" l="1"/>
  <c r="BC68" i="7"/>
  <c r="BC15" i="7"/>
  <c r="BC13" i="7"/>
  <c r="BC8" i="7"/>
  <c r="BC172" i="7"/>
  <c r="BC14" i="7"/>
  <c r="BC12" i="7"/>
  <c r="BC9" i="7"/>
  <c r="BD2" i="7"/>
  <c r="BC69" i="7"/>
  <c r="BC70" i="7"/>
  <c r="BC7" i="7"/>
  <c r="BC71" i="7"/>
  <c r="BC10" i="7"/>
  <c r="BC6" i="7"/>
  <c r="BC11" i="7"/>
  <c r="BC2" i="7"/>
  <c r="BC3" i="7"/>
  <c r="BC5" i="7"/>
  <c r="BC173" i="7"/>
  <c r="BJ144" i="7"/>
  <c r="BJ75" i="7"/>
  <c r="BJ171" i="7"/>
  <c r="BJ62" i="7"/>
  <c r="BH145" i="7"/>
  <c r="BJ54" i="7"/>
  <c r="BH77" i="7"/>
  <c r="BJ170" i="7"/>
  <c r="BH161" i="7"/>
  <c r="BJ57" i="7"/>
  <c r="BJ77" i="7"/>
  <c r="BJ161" i="7"/>
  <c r="BJ132" i="7"/>
  <c r="BH144" i="7"/>
  <c r="BJ147" i="7"/>
  <c r="BJ151" i="7"/>
  <c r="BJ76" i="7"/>
  <c r="BJ160" i="7"/>
  <c r="BJ131" i="7"/>
  <c r="BH149" i="7"/>
  <c r="BH52" i="7"/>
  <c r="BH164" i="7"/>
  <c r="BH166" i="7"/>
  <c r="BH147" i="7"/>
  <c r="BH146" i="7"/>
  <c r="BH156" i="7"/>
  <c r="BH162" i="7"/>
  <c r="BH49" i="7"/>
  <c r="BH157" i="7"/>
  <c r="BH163" i="7"/>
  <c r="BJ150" i="7"/>
  <c r="BJ146" i="7"/>
  <c r="BH53" i="7"/>
  <c r="BJ156" i="7"/>
  <c r="BH165" i="7"/>
  <c r="BJ162" i="7"/>
  <c r="BH167" i="7"/>
  <c r="BJ133" i="7"/>
  <c r="BH151" i="7"/>
  <c r="BJ53" i="7"/>
  <c r="BH76" i="7"/>
  <c r="BJ165" i="7"/>
  <c r="BH160" i="7"/>
  <c r="BJ167" i="7"/>
  <c r="BH131" i="7"/>
  <c r="BJ67" i="7"/>
  <c r="BH148" i="7"/>
  <c r="BJ49" i="7"/>
  <c r="BH54" i="7"/>
  <c r="BJ157" i="7"/>
  <c r="BH170" i="7"/>
  <c r="BJ163" i="7"/>
  <c r="BH57" i="7"/>
  <c r="BJ63" i="7"/>
  <c r="BH132" i="7"/>
  <c r="BJ149" i="7"/>
  <c r="BH150" i="7"/>
  <c r="BJ52" i="7"/>
  <c r="BH75" i="7"/>
  <c r="BJ164" i="7"/>
  <c r="BH171" i="7"/>
  <c r="BJ166" i="7"/>
  <c r="BH62" i="7"/>
  <c r="BJ64" i="7"/>
  <c r="BD71" i="7"/>
  <c r="AB46" i="7"/>
  <c r="AB52" i="7"/>
  <c r="BD172" i="7"/>
  <c r="BD9" i="7"/>
  <c r="BD79" i="7"/>
  <c r="BD87" i="7"/>
  <c r="BD16" i="7"/>
  <c r="BD33" i="7"/>
  <c r="BD66" i="7"/>
  <c r="BD38" i="7"/>
  <c r="BD112" i="7"/>
  <c r="BD117" i="7"/>
  <c r="BD41" i="7"/>
  <c r="BD130" i="7"/>
  <c r="BD169" i="7"/>
  <c r="BD45" i="7"/>
  <c r="BD140" i="7"/>
  <c r="BD142" i="7"/>
  <c r="BD148" i="7"/>
  <c r="BD52" i="7"/>
  <c r="BD160" i="7"/>
  <c r="BD3" i="7"/>
  <c r="BD5" i="7"/>
  <c r="BD173" i="7"/>
  <c r="BD22" i="7"/>
  <c r="BD24" i="7"/>
  <c r="BD84" i="7"/>
  <c r="BD96" i="7"/>
  <c r="BD20" i="7"/>
  <c r="BD28" i="7"/>
  <c r="BD152" i="7"/>
  <c r="BD60" i="7"/>
  <c r="BD120" i="7"/>
  <c r="BD93" i="7"/>
  <c r="BD95" i="7"/>
  <c r="BD159" i="7"/>
  <c r="BD101" i="7"/>
  <c r="BD111" i="7"/>
  <c r="BD106" i="7"/>
  <c r="BD175" i="7"/>
  <c r="BD138" i="7"/>
  <c r="BD150" i="7"/>
  <c r="BD75" i="7"/>
  <c r="BD63" i="7"/>
  <c r="BD70" i="7"/>
  <c r="BD7" i="7"/>
  <c r="BD83" i="7"/>
  <c r="BD91" i="7"/>
  <c r="BD50" i="7"/>
  <c r="BD72" i="7"/>
  <c r="BD153" i="7"/>
  <c r="BD59" i="7"/>
  <c r="BD61" i="7"/>
  <c r="BD116" i="7"/>
  <c r="BD154" i="7"/>
  <c r="BD92" i="7"/>
  <c r="BD100" i="7"/>
  <c r="BD102" i="7"/>
  <c r="BD110" i="7"/>
  <c r="BD107" i="7"/>
  <c r="BD55" i="7"/>
  <c r="BD134" i="7"/>
  <c r="BD151" i="7"/>
  <c r="BD76" i="7"/>
  <c r="BD164" i="7"/>
  <c r="BD166" i="7"/>
  <c r="BD57" i="7"/>
  <c r="BD133" i="7"/>
  <c r="BD64" i="7"/>
  <c r="BD8" i="7"/>
  <c r="BD80" i="7"/>
  <c r="BD88" i="7"/>
  <c r="BD30" i="7"/>
  <c r="BD65" i="7"/>
  <c r="BD37" i="7"/>
  <c r="BD113" i="7"/>
  <c r="BD118" i="7"/>
  <c r="BD123" i="7"/>
  <c r="BD168" i="7"/>
  <c r="BD48" i="7"/>
  <c r="BD139" i="7"/>
  <c r="BD147" i="7"/>
  <c r="BD49" i="7"/>
  <c r="BD171" i="7"/>
  <c r="BD161" i="7"/>
  <c r="BD4" i="7"/>
  <c r="BD68" i="7"/>
  <c r="BD10" i="7"/>
  <c r="BD14" i="7"/>
  <c r="BD12" i="7"/>
  <c r="BD26" i="7"/>
  <c r="BD78" i="7"/>
  <c r="BD82" i="7"/>
  <c r="BD86" i="7"/>
  <c r="BD90" i="7"/>
  <c r="BD98" i="7"/>
  <c r="BD18" i="7"/>
  <c r="BD51" i="7"/>
  <c r="BD34" i="7"/>
  <c r="BD73" i="7"/>
  <c r="BD31" i="7"/>
  <c r="BD58" i="7"/>
  <c r="BD35" i="7"/>
  <c r="BD99" i="7"/>
  <c r="BD115" i="7"/>
  <c r="BD122" i="7"/>
  <c r="BD39" i="7"/>
  <c r="BD125" i="7"/>
  <c r="BD155" i="7"/>
  <c r="BD103" i="7"/>
  <c r="BD105" i="7"/>
  <c r="BD109" i="7"/>
  <c r="BD42" i="7"/>
  <c r="BD129" i="7"/>
  <c r="BD43" i="7"/>
  <c r="BD46" i="7"/>
  <c r="BD56" i="7"/>
  <c r="BD128" i="7"/>
  <c r="BD135" i="7"/>
  <c r="BD141" i="7"/>
  <c r="BD143" i="7"/>
  <c r="BD149" i="7"/>
  <c r="BD145" i="7"/>
  <c r="BD53" i="7"/>
  <c r="BD77" i="7"/>
  <c r="BD157" i="7"/>
  <c r="BD165" i="7"/>
  <c r="BD163" i="7"/>
  <c r="BD167" i="7"/>
  <c r="BD62" i="7"/>
  <c r="BD132" i="7"/>
  <c r="BD67" i="7"/>
  <c r="BD69" i="7"/>
  <c r="BD11" i="7"/>
  <c r="BD15" i="7"/>
  <c r="BD13" i="7"/>
  <c r="BD23" i="7"/>
  <c r="BD27" i="7"/>
  <c r="BD25" i="7"/>
  <c r="BD81" i="7"/>
  <c r="BD85" i="7"/>
  <c r="BD89" i="7"/>
  <c r="BD97" i="7"/>
  <c r="BD19" i="7"/>
  <c r="BD29" i="7"/>
  <c r="BD21" i="7"/>
  <c r="BD74" i="7"/>
  <c r="BD32" i="7"/>
  <c r="BD36" i="7"/>
  <c r="BD114" i="7"/>
  <c r="BD121" i="7"/>
  <c r="BD119" i="7"/>
  <c r="BD40" i="7"/>
  <c r="BD124" i="7"/>
  <c r="BD94" i="7"/>
  <c r="BD158" i="7"/>
  <c r="BD104" i="7"/>
  <c r="BD108" i="7"/>
  <c r="BD126" i="7"/>
  <c r="BD44" i="7"/>
  <c r="BD47" i="7"/>
  <c r="BD174" i="7"/>
  <c r="BD127" i="7"/>
  <c r="BD136" i="7"/>
  <c r="BD137" i="7"/>
  <c r="BD144" i="7"/>
  <c r="BD146" i="7"/>
  <c r="BD54" i="7"/>
  <c r="BD156" i="7"/>
  <c r="BD170" i="7"/>
  <c r="BD162" i="7"/>
  <c r="BD131" i="7"/>
  <c r="AB20" i="7"/>
  <c r="AB75" i="7"/>
  <c r="AB7" i="7"/>
  <c r="AB37" i="7"/>
  <c r="AB94" i="7"/>
  <c r="AB104" i="7"/>
  <c r="AB41" i="7"/>
  <c r="AB43" i="7"/>
  <c r="AB163" i="7"/>
  <c r="AB100" i="7"/>
  <c r="AB164" i="7"/>
  <c r="AB12" i="7"/>
  <c r="AB152" i="7"/>
  <c r="AB45" i="7"/>
  <c r="AB49" i="7"/>
  <c r="AB59" i="7"/>
  <c r="AB135" i="7"/>
  <c r="AB138" i="7"/>
  <c r="AB31" i="7"/>
  <c r="AB140" i="7"/>
  <c r="AB68" i="7"/>
  <c r="AB14" i="7"/>
  <c r="AB143" i="7"/>
  <c r="AB57" i="7"/>
  <c r="AB173" i="7"/>
  <c r="AB111" i="7"/>
  <c r="AB160" i="7"/>
  <c r="AB69" i="7"/>
  <c r="AB32" i="7"/>
  <c r="AB40" i="7"/>
  <c r="AB48" i="7"/>
  <c r="AB146" i="7"/>
  <c r="AB166" i="7"/>
  <c r="AB5" i="7"/>
  <c r="AB10" i="7"/>
  <c r="AB9" i="7"/>
  <c r="AB23" i="7"/>
  <c r="AB25" i="7"/>
  <c r="AB33" i="7"/>
  <c r="AB66" i="7"/>
  <c r="AB38" i="7"/>
  <c r="AB159" i="7"/>
  <c r="AB42" i="7"/>
  <c r="AB44" i="7"/>
  <c r="AB175" i="7"/>
  <c r="AB128" i="7"/>
  <c r="AB139" i="7"/>
  <c r="AB149" i="7"/>
  <c r="AB151" i="7"/>
  <c r="AB76" i="7"/>
  <c r="AB170" i="7"/>
  <c r="AB6" i="7"/>
  <c r="AB29" i="7"/>
  <c r="AB74" i="7"/>
  <c r="AB153" i="7"/>
  <c r="AB107" i="7"/>
  <c r="AB54" i="7"/>
  <c r="AB27" i="7"/>
  <c r="AB169" i="7"/>
  <c r="AB11" i="7"/>
  <c r="AB34" i="7"/>
  <c r="AB58" i="7"/>
  <c r="AB39" i="7"/>
  <c r="AB92" i="7"/>
  <c r="AB102" i="7"/>
  <c r="AB108" i="7"/>
  <c r="AB168" i="7"/>
  <c r="AB47" i="7"/>
  <c r="AB134" i="7"/>
  <c r="AB137" i="7"/>
  <c r="AB144" i="7"/>
  <c r="AB145" i="7"/>
  <c r="AB77" i="7"/>
  <c r="AB156" i="7"/>
  <c r="AB165" i="7"/>
  <c r="AB161" i="7"/>
  <c r="AB167" i="7"/>
  <c r="AB62" i="7"/>
  <c r="AB2" i="7"/>
  <c r="AB172" i="7"/>
  <c r="AB26" i="7"/>
  <c r="AB16" i="7"/>
  <c r="AB28" i="7"/>
  <c r="AB72" i="7"/>
  <c r="AB154" i="7"/>
  <c r="AB55" i="7"/>
  <c r="AB21" i="7"/>
  <c r="AB61" i="7"/>
  <c r="AB95" i="7"/>
  <c r="AB105" i="7"/>
  <c r="AB171" i="7"/>
  <c r="AB63" i="7"/>
  <c r="AB30" i="7"/>
  <c r="AB65" i="7"/>
  <c r="AB60" i="7"/>
  <c r="AB36" i="7"/>
  <c r="AB155" i="7"/>
  <c r="AB101" i="7"/>
  <c r="AB3" i="7"/>
  <c r="AB4" i="7"/>
  <c r="AB70" i="7"/>
  <c r="AB71" i="7"/>
  <c r="AB13" i="7"/>
  <c r="AB22" i="7"/>
  <c r="AB24" i="7"/>
  <c r="AB18" i="7"/>
  <c r="AB19" i="7"/>
  <c r="AB51" i="7"/>
  <c r="AB73" i="7"/>
  <c r="AB35" i="7"/>
  <c r="AB93" i="7"/>
  <c r="AB158" i="7"/>
  <c r="AB103" i="7"/>
  <c r="AB110" i="7"/>
  <c r="AB109" i="7"/>
  <c r="AB106" i="7"/>
  <c r="AB174" i="7"/>
  <c r="AB56" i="7"/>
  <c r="AB127" i="7"/>
  <c r="AB136" i="7"/>
  <c r="AB141" i="7"/>
  <c r="AB142" i="7"/>
  <c r="AB147" i="7"/>
  <c r="AB148" i="7"/>
  <c r="AB150" i="7"/>
  <c r="AB53" i="7"/>
  <c r="AB162" i="7"/>
  <c r="AB64" i="7"/>
  <c r="AB6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Gianopulos, Kristie</author>
    <author>tc={4FB7186A-510C-4E9D-AB10-1CD3A236B3FE}</author>
  </authors>
  <commentList>
    <comment ref="Q1" authorId="0" shapeId="0" xr:uid="{3CE635EA-83AF-450A-A92D-9C8AD9435458}">
      <text>
        <r>
          <rPr>
            <b/>
            <sz val="9"/>
            <color indexed="81"/>
            <rFont val="Tahoma"/>
            <family val="2"/>
          </rPr>
          <t>Sources: CVS data, SEES data, USGS terrain GIS layer</t>
        </r>
      </text>
    </comment>
    <comment ref="AU1" authorId="1" shapeId="0" xr:uid="{4FB7186A-510C-4E9D-AB10-1CD3A236B3FE}">
      <text>
        <t>[Threaded comment]
Your version of Excel allows you to read this threaded comment; however, any edits to it will get removed if the file is opened in a newer version of Excel. Learn more: https://go.microsoft.com/fwlink/?linkid=870924
Comment:
    Diff is from Genus level ID that couldn't assign native/nonnative to.</t>
      </text>
    </comment>
    <comment ref="BP1" authorId="0" shapeId="0" xr:uid="{D0976BBB-E62A-4C9B-97A5-01C29D2E08A3}">
      <text>
        <r>
          <rPr>
            <sz val="9"/>
            <color indexed="81"/>
            <rFont val="Tahoma"/>
            <family val="2"/>
          </rPr>
          <t>ZERO means 1 species; x means no spp.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tc={04017C22-F5AC-44CD-BF7A-0E8B4B1333E7}</author>
  </authors>
  <commentList>
    <comment ref="J157" authorId="0" shapeId="0" xr:uid="{04017C22-F5AC-44CD-BF7A-0E8B4B1333E7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species woody except 1, ID'd only to species, so no C val. avail</t>
      </text>
    </comment>
  </commentList>
</comments>
</file>

<file path=xl/sharedStrings.xml><?xml version="1.0" encoding="utf-8"?>
<sst xmlns="http://schemas.openxmlformats.org/spreadsheetml/2006/main" count="13600" uniqueCount="1122">
  <si>
    <t>Source</t>
  </si>
  <si>
    <t>Author_Obs</t>
  </si>
  <si>
    <t>Location</t>
  </si>
  <si>
    <t>Station_ID</t>
  </si>
  <si>
    <t>Loc-Date</t>
  </si>
  <si>
    <t>Loc Code</t>
  </si>
  <si>
    <t>ShortLoc-Date</t>
  </si>
  <si>
    <t>Author_Loc</t>
  </si>
  <si>
    <t>Place_Name</t>
  </si>
  <si>
    <t>Longitude</t>
  </si>
  <si>
    <t>Latitude</t>
  </si>
  <si>
    <t>Year</t>
  </si>
  <si>
    <t>Date</t>
  </si>
  <si>
    <t>No. of Modules</t>
  </si>
  <si>
    <t>Hydrologic</t>
  </si>
  <si>
    <t>Storm Surge vulnerable (NOAA Slosh model, Cat 1)</t>
  </si>
  <si>
    <t>Comm_Tier2</t>
  </si>
  <si>
    <t>NVC_Associ</t>
  </si>
  <si>
    <t>Layout_Nar</t>
  </si>
  <si>
    <t>CC</t>
  </si>
  <si>
    <t>083-01-1146</t>
  </si>
  <si>
    <t>Adams Creek</t>
  </si>
  <si>
    <t>Adams Creek-2007</t>
  </si>
  <si>
    <t>ADMCRK</t>
  </si>
  <si>
    <t>ADMCRK-2007</t>
  </si>
  <si>
    <t>old data entered</t>
  </si>
  <si>
    <t>Forest</t>
  </si>
  <si>
    <t>Non-tidal</t>
  </si>
  <si>
    <t>Fresh</t>
  </si>
  <si>
    <t>No</t>
  </si>
  <si>
    <t>Adams Creek-2022</t>
  </si>
  <si>
    <t>ADMCRK-2022</t>
  </si>
  <si>
    <t>110-01-1305</t>
  </si>
  <si>
    <t>Back Lake Bombers N</t>
  </si>
  <si>
    <t>Back Lake Bombers N-2009</t>
  </si>
  <si>
    <t>BKLKBM</t>
  </si>
  <si>
    <t>BKLKBM-2009</t>
  </si>
  <si>
    <t>Yes</t>
  </si>
  <si>
    <t>Back Lake Bombers N-2022</t>
  </si>
  <si>
    <t>BKLKBM-2022</t>
  </si>
  <si>
    <t>083-03-1148</t>
  </si>
  <si>
    <t>Brett Bay</t>
  </si>
  <si>
    <t>Brett Bay-2007</t>
  </si>
  <si>
    <t>BRTTBY</t>
  </si>
  <si>
    <t>BRTTBY-2007</t>
  </si>
  <si>
    <t>Shrub</t>
  </si>
  <si>
    <t>Tidal</t>
  </si>
  <si>
    <t>Brackish</t>
  </si>
  <si>
    <t>Brett Bay-2022</t>
  </si>
  <si>
    <t>BRTTBY-2022</t>
  </si>
  <si>
    <t>083-06-1146</t>
  </si>
  <si>
    <t>Brice Creek</t>
  </si>
  <si>
    <t>Brice Creek-2007</t>
  </si>
  <si>
    <t>BRCCRK</t>
  </si>
  <si>
    <t>BRCCRK-2007</t>
  </si>
  <si>
    <t>Maybe tidal</t>
  </si>
  <si>
    <t>Brice Creek-2022</t>
  </si>
  <si>
    <t>BRCCRK-2022</t>
  </si>
  <si>
    <t>001-01-0210</t>
  </si>
  <si>
    <t>Buxton Woods</t>
  </si>
  <si>
    <t>Buxton Woods-1988</t>
  </si>
  <si>
    <t>BUXTON</t>
  </si>
  <si>
    <t>BUXTON-1988</t>
  </si>
  <si>
    <t>Buxton Woods-2022</t>
  </si>
  <si>
    <t>BUXTON-2022</t>
  </si>
  <si>
    <t>083-03-1140</t>
  </si>
  <si>
    <t>Croatan Bay</t>
  </si>
  <si>
    <t>Croatan Bay-2007</t>
  </si>
  <si>
    <t>CRTNBY</t>
  </si>
  <si>
    <t>CRTNBY-2007</t>
  </si>
  <si>
    <t>Croatan Bay-2022</t>
  </si>
  <si>
    <t>CRTNBY-2022</t>
  </si>
  <si>
    <t>057-04-0838</t>
  </si>
  <si>
    <t>East Lake</t>
  </si>
  <si>
    <t>East Lake-2003</t>
  </si>
  <si>
    <t>EASTLK</t>
  </si>
  <si>
    <t>EASTLK-2003</t>
  </si>
  <si>
    <t>Transitional</t>
  </si>
  <si>
    <t>East Lake-2022</t>
  </si>
  <si>
    <t>EASTLK-2022</t>
  </si>
  <si>
    <t>117-04-1412</t>
  </si>
  <si>
    <t>Erb Tillet Cemetery</t>
  </si>
  <si>
    <t>Erb Tillet Cemetery-2009</t>
  </si>
  <si>
    <t>ERBTIL</t>
  </si>
  <si>
    <t>ERBTIL-2009</t>
  </si>
  <si>
    <t>Erb Tillet Cemetery-2022</t>
  </si>
  <si>
    <t>ERBTIL-2022</t>
  </si>
  <si>
    <t>142-10-1654</t>
  </si>
  <si>
    <t>Futrell Tract</t>
  </si>
  <si>
    <t>Futrell Tract-2004</t>
  </si>
  <si>
    <t>FUTRLL</t>
  </si>
  <si>
    <t>FUTRLL-2004</t>
  </si>
  <si>
    <t>Futrell Tract-2022</t>
  </si>
  <si>
    <t>FUTRLL-2022</t>
  </si>
  <si>
    <t>057-06-0829</t>
  </si>
  <si>
    <t>GeeGee McCall</t>
  </si>
  <si>
    <t>GeeGee McCall-2003</t>
  </si>
  <si>
    <t>GGMCLL</t>
  </si>
  <si>
    <t>GGMCLL-2003</t>
  </si>
  <si>
    <t>GeeGee McCall-2022</t>
  </si>
  <si>
    <t>GGMCLL-2022</t>
  </si>
  <si>
    <t>117-04-1415</t>
  </si>
  <si>
    <t>Goatman House</t>
  </si>
  <si>
    <t>Goatman House-2009</t>
  </si>
  <si>
    <t>GTMNHS</t>
  </si>
  <si>
    <t>GTMNHS-2009</t>
  </si>
  <si>
    <t>Goatman House-2022</t>
  </si>
  <si>
    <t>GTMNHS-2022</t>
  </si>
  <si>
    <t>083-09-1142</t>
  </si>
  <si>
    <t>Goodwin Creek</t>
  </si>
  <si>
    <t>Goodwin Creek-2007</t>
  </si>
  <si>
    <t>GDNCRK</t>
  </si>
  <si>
    <t>GDNCRK-2007</t>
  </si>
  <si>
    <t>Goodwin Creek-2022</t>
  </si>
  <si>
    <t>GDNCRK-2022</t>
  </si>
  <si>
    <t>110-03-1300</t>
  </si>
  <si>
    <t>Goose Creek SP N</t>
  </si>
  <si>
    <t>Goose Creek SP N-2009</t>
  </si>
  <si>
    <t>GSCRKN</t>
  </si>
  <si>
    <t>GSCRKN-2009</t>
  </si>
  <si>
    <t>also called Goose Creek A</t>
  </si>
  <si>
    <t>Goose Creek SP N-2022</t>
  </si>
  <si>
    <t>GSCRKN-2022</t>
  </si>
  <si>
    <t>110-06-1304</t>
  </si>
  <si>
    <t>Goose Creek SP S</t>
  </si>
  <si>
    <t>Goose Creek SP S-2009</t>
  </si>
  <si>
    <t>GSCRKS</t>
  </si>
  <si>
    <t>GSCRKS-2009</t>
  </si>
  <si>
    <t>also called Goose Creek B</t>
  </si>
  <si>
    <t>Goose Creek SP S-2022</t>
  </si>
  <si>
    <t>GSCRKS-2022</t>
  </si>
  <si>
    <t>133-04-1524</t>
  </si>
  <si>
    <t>Hills Creek</t>
  </si>
  <si>
    <t>Hills Creek-2012</t>
  </si>
  <si>
    <t>HLSCRK</t>
  </si>
  <si>
    <t>HLSCRK-2012</t>
  </si>
  <si>
    <t>Hills Creek-2022</t>
  </si>
  <si>
    <t>HLSCRK-2022</t>
  </si>
  <si>
    <t>083-01-1140</t>
  </si>
  <si>
    <t>Holston Creek</t>
  </si>
  <si>
    <t>Holston Creek-2007</t>
  </si>
  <si>
    <t>HTNCRK</t>
  </si>
  <si>
    <t>HTNCRK-2007</t>
  </si>
  <si>
    <t>Holston Creek-2022</t>
  </si>
  <si>
    <t>HTNCRK-2022</t>
  </si>
  <si>
    <t>133-01-1522</t>
  </si>
  <si>
    <t>Lewis Gut</t>
  </si>
  <si>
    <t>Lewis Gut-2012</t>
  </si>
  <si>
    <t>LWSCRK</t>
  </si>
  <si>
    <t>LWSCRK-2012</t>
  </si>
  <si>
    <t>Lewis Gut-2022</t>
  </si>
  <si>
    <t>LWSCRK-2022</t>
  </si>
  <si>
    <t>001-02-0213</t>
  </si>
  <si>
    <t>Poor Ridge</t>
  </si>
  <si>
    <t>Poor Ridge-1988</t>
  </si>
  <si>
    <t>PRRDGE</t>
  </si>
  <si>
    <t>PRRDGE-1988</t>
  </si>
  <si>
    <t>Poor Ridge-2022</t>
  </si>
  <si>
    <t>PRRDGE-2022</t>
  </si>
  <si>
    <t>076-06-1024</t>
  </si>
  <si>
    <t>Public Creek</t>
  </si>
  <si>
    <t>Public Creek-2006</t>
  </si>
  <si>
    <t>PBLCRK</t>
  </si>
  <si>
    <t>PBLCRK-2006</t>
  </si>
  <si>
    <t>Public Creek-2022</t>
  </si>
  <si>
    <t>PBLCRK-2022</t>
  </si>
  <si>
    <t>057-02-0826</t>
  </si>
  <si>
    <t>Raccoon Bay</t>
  </si>
  <si>
    <t>Raccoon Bay-2003</t>
  </si>
  <si>
    <t>RCCNBY</t>
  </si>
  <si>
    <t>RCCNBY-2003</t>
  </si>
  <si>
    <t>Raccoon Bay-2022</t>
  </si>
  <si>
    <t>RCCNBY-2022</t>
  </si>
  <si>
    <t>061-04-0900</t>
  </si>
  <si>
    <t>Roan Island</t>
  </si>
  <si>
    <t>Roan Island-2004</t>
  </si>
  <si>
    <t>ROANIL</t>
  </si>
  <si>
    <t>ROANIL-2004</t>
  </si>
  <si>
    <t>Roan Island-2022</t>
  </si>
  <si>
    <t>ROANIL-2022</t>
  </si>
  <si>
    <t>110-04-1307</t>
  </si>
  <si>
    <t>Roanoke Loam</t>
  </si>
  <si>
    <t>Roanoke Loam-2009</t>
  </si>
  <si>
    <t>RNOKLM</t>
  </si>
  <si>
    <t>RNOKLM-2009</t>
  </si>
  <si>
    <t>new data entered</t>
  </si>
  <si>
    <t>Roanoke Loam-2022</t>
  </si>
  <si>
    <t>RNOKLM-2022</t>
  </si>
  <si>
    <t>089-03-1230</t>
  </si>
  <si>
    <t>Salmon Creek UT</t>
  </si>
  <si>
    <t>Salmon Creek UT-2008</t>
  </si>
  <si>
    <t>SMNCRK</t>
  </si>
  <si>
    <t>SMNCRK-2008</t>
  </si>
  <si>
    <t>Salmon Creek UT-2022</t>
  </si>
  <si>
    <t>SMNCRK-2022</t>
  </si>
  <si>
    <t>142-10-1642</t>
  </si>
  <si>
    <t>Shallow Bag Bay</t>
  </si>
  <si>
    <t>Shallow Bag Bay-2014</t>
  </si>
  <si>
    <t>SHBGBY</t>
  </si>
  <si>
    <t>SHBGBY-2014</t>
  </si>
  <si>
    <t>Shallow Bag Bay-2022</t>
  </si>
  <si>
    <t>SHBGBY-2022</t>
  </si>
  <si>
    <t>110-04-1300</t>
  </si>
  <si>
    <t>Smith Creek N</t>
  </si>
  <si>
    <t>Smith Creek N-2009</t>
  </si>
  <si>
    <t>SMCRKN</t>
  </si>
  <si>
    <t>SMCRKN-2009</t>
  </si>
  <si>
    <t>Smith Creek N-2022</t>
  </si>
  <si>
    <t>SMCRKN-2022</t>
  </si>
  <si>
    <t>110-01-1300</t>
  </si>
  <si>
    <t>Smith Creek S</t>
  </si>
  <si>
    <t>Smith Creek S-2009</t>
  </si>
  <si>
    <t>SMCRKS</t>
  </si>
  <si>
    <t>SMCRKS-2009</t>
  </si>
  <si>
    <t>Smith Creek S-2022</t>
  </si>
  <si>
    <t>SMCRKS-2022</t>
  </si>
  <si>
    <t>117-09-0030</t>
  </si>
  <si>
    <t>Terrapin Point</t>
  </si>
  <si>
    <t>Terrapin Point-2009</t>
  </si>
  <si>
    <t>TRPNPT</t>
  </si>
  <si>
    <t>TRPNPT-2009</t>
  </si>
  <si>
    <t>Terrapin Point-2022</t>
  </si>
  <si>
    <t>TRPNPT-2022</t>
  </si>
  <si>
    <t>110-06-1300</t>
  </si>
  <si>
    <t>Whalen/SEES3</t>
  </si>
  <si>
    <t>Whalen/SEES3-2009</t>
  </si>
  <si>
    <t>WSEES3</t>
  </si>
  <si>
    <t>WSEES3-2009</t>
  </si>
  <si>
    <t>Whalen/SEES3-2022</t>
  </si>
  <si>
    <t>WSEES3-2022</t>
  </si>
  <si>
    <t>Whalen/SEES3-2016</t>
  </si>
  <si>
    <t>WSEES3-2016</t>
  </si>
  <si>
    <t>Southern Peninsula</t>
  </si>
  <si>
    <t>Mixed Forest</t>
  </si>
  <si>
    <t>NWCA</t>
  </si>
  <si>
    <t>NWCA11-2080</t>
  </si>
  <si>
    <t>Alligator River</t>
  </si>
  <si>
    <t>Alligator River-2011</t>
  </si>
  <si>
    <t>ALLRIV</t>
  </si>
  <si>
    <t>ALLRIV-2011</t>
  </si>
  <si>
    <t>NWCA16-3337</t>
  </si>
  <si>
    <t>Alligator River-2016</t>
  </si>
  <si>
    <t>ALLRIV-2016</t>
  </si>
  <si>
    <t>NWCA16-3345</t>
  </si>
  <si>
    <t>Aydlett</t>
  </si>
  <si>
    <t>Aydlett-2016</t>
  </si>
  <si>
    <t>AYDLTT</t>
  </si>
  <si>
    <t>AYDLTT-2016</t>
  </si>
  <si>
    <t>Freshwater depression forest</t>
  </si>
  <si>
    <t>NWC21-10021</t>
  </si>
  <si>
    <t>Aydlett-2021</t>
  </si>
  <si>
    <t>AYDLTT-2021</t>
  </si>
  <si>
    <t>NWCA16-3344</t>
  </si>
  <si>
    <t>Browns Creek</t>
  </si>
  <si>
    <t>Browns Creek-2016</t>
  </si>
  <si>
    <t>BNSCRK</t>
  </si>
  <si>
    <t>BNSCRK-2016</t>
  </si>
  <si>
    <t>Marsh</t>
  </si>
  <si>
    <t>Brackish marsh</t>
  </si>
  <si>
    <t>NWC21-10020</t>
  </si>
  <si>
    <t>Browns Creek-2021</t>
  </si>
  <si>
    <t>BNSCRK-2021</t>
  </si>
  <si>
    <t>NWCA11-2040</t>
  </si>
  <si>
    <t>Goose Creek Gameland</t>
  </si>
  <si>
    <t>Goose Creek Gameland-2011</t>
  </si>
  <si>
    <t>GSCKGM</t>
  </si>
  <si>
    <t>GSCKGM-2011</t>
  </si>
  <si>
    <t>Hardwood Flat</t>
  </si>
  <si>
    <t>NWCA16-3335</t>
  </si>
  <si>
    <t>Goose Creek Gameland-2016</t>
  </si>
  <si>
    <t>GSCKGM-2016</t>
  </si>
  <si>
    <t>NWCA21-GCG-CC</t>
  </si>
  <si>
    <t>Goose Creek Gameland-2021</t>
  </si>
  <si>
    <t>GSCKGM-2021</t>
  </si>
  <si>
    <t>NWCA11-2076</t>
  </si>
  <si>
    <t>Pains Bay</t>
  </si>
  <si>
    <t>Pains Bay-2011</t>
  </si>
  <si>
    <t>PNSBAY</t>
  </si>
  <si>
    <t>PNSBAY-2011</t>
  </si>
  <si>
    <t>NWCA16-3330</t>
  </si>
  <si>
    <t>Pains Bay-2016</t>
  </si>
  <si>
    <t>PNSBAY-2016</t>
  </si>
  <si>
    <t>NWCA11-2025</t>
  </si>
  <si>
    <t>South River</t>
  </si>
  <si>
    <t>South River-2011</t>
  </si>
  <si>
    <t>STHRIV</t>
  </si>
  <si>
    <t>STHRIV-2011</t>
  </si>
  <si>
    <t>NWCA16-3329</t>
  </si>
  <si>
    <t>South River-2016</t>
  </si>
  <si>
    <t>STHRIV-2016</t>
  </si>
  <si>
    <t>NWCA22-SR-CC</t>
  </si>
  <si>
    <t>South River-2022</t>
  </si>
  <si>
    <t>STHRIV-2022</t>
  </si>
  <si>
    <t>NWCA16-3341</t>
  </si>
  <si>
    <t>Striking Bay</t>
  </si>
  <si>
    <t>Striking Bay-2016</t>
  </si>
  <si>
    <t>STKBAY</t>
  </si>
  <si>
    <t>STKBAY-2016</t>
  </si>
  <si>
    <t>NWC21-10004</t>
  </si>
  <si>
    <t>Striking Bay-2021</t>
  </si>
  <si>
    <t>STKBAY-2021</t>
  </si>
  <si>
    <t>NWCA11-2033</t>
  </si>
  <si>
    <t>Swanquarter Dike</t>
  </si>
  <si>
    <t>Swanquarter Dike-2011</t>
  </si>
  <si>
    <t>SWQTDK</t>
  </si>
  <si>
    <t>SWQTDK-2011</t>
  </si>
  <si>
    <t>NWCA16-3331</t>
  </si>
  <si>
    <t>Swanquarter Dike-2016</t>
  </si>
  <si>
    <t>SWQTDK-2016</t>
  </si>
  <si>
    <t>PCS</t>
  </si>
  <si>
    <t>DCUT11</t>
  </si>
  <si>
    <t>DCUT11-DC11W2B</t>
  </si>
  <si>
    <t>DCUT11-2020</t>
  </si>
  <si>
    <t>Durham</t>
  </si>
  <si>
    <t>DCUT11-DUTW2B</t>
  </si>
  <si>
    <t>DCUT11-2013</t>
  </si>
  <si>
    <t>DCUT11-2016</t>
  </si>
  <si>
    <t>DCUT19</t>
  </si>
  <si>
    <t>DCUT19-DC19W2A</t>
  </si>
  <si>
    <t>DCUT19-2013</t>
  </si>
  <si>
    <t>DCUT19-2016</t>
  </si>
  <si>
    <t>DCUT19-2020</t>
  </si>
  <si>
    <t>Drinkwater</t>
  </si>
  <si>
    <t>Drinkwater Well 1C</t>
  </si>
  <si>
    <t>Drinkwater-2011</t>
  </si>
  <si>
    <t>DRKWTR</t>
  </si>
  <si>
    <t>DRKWTR-2011</t>
  </si>
  <si>
    <t>Drinkwater-2016</t>
  </si>
  <si>
    <t>DRKWTR-2016</t>
  </si>
  <si>
    <t>Drinkwater-2019</t>
  </si>
  <si>
    <t>DRKWTR-2019</t>
  </si>
  <si>
    <t>Duck North</t>
  </si>
  <si>
    <t>Duck Well 1B</t>
  </si>
  <si>
    <t>Duck North-2011</t>
  </si>
  <si>
    <t>DUCKN</t>
  </si>
  <si>
    <t>DUCKN-2011</t>
  </si>
  <si>
    <t>Duck</t>
  </si>
  <si>
    <t>Duck North-2016</t>
  </si>
  <si>
    <t>DUCKN-2016</t>
  </si>
  <si>
    <t>Duck North-2019</t>
  </si>
  <si>
    <t>DUCKN-2019</t>
  </si>
  <si>
    <t>Duck North-2020</t>
  </si>
  <si>
    <t>DUCKN-2020</t>
  </si>
  <si>
    <t>Duck Well 2A</t>
  </si>
  <si>
    <t>Duck South</t>
  </si>
  <si>
    <t>Duck Well 3A</t>
  </si>
  <si>
    <t>Duck South-2011</t>
  </si>
  <si>
    <t>DUCKS</t>
  </si>
  <si>
    <t>DUCKS-2011</t>
  </si>
  <si>
    <t>Duck South-2016</t>
  </si>
  <si>
    <t>DUCKS-2016</t>
  </si>
  <si>
    <t>Duck South-2019</t>
  </si>
  <si>
    <t>DUCKS-2019</t>
  </si>
  <si>
    <t>Duck South-2020</t>
  </si>
  <si>
    <t>DUCKS-2020</t>
  </si>
  <si>
    <t>Duck Well 4B</t>
  </si>
  <si>
    <t>Huddles Main</t>
  </si>
  <si>
    <t>Huddles Main Prong Well 10</t>
  </si>
  <si>
    <t>Huddles Main-2010</t>
  </si>
  <si>
    <t>HDDLMN</t>
  </si>
  <si>
    <t>HDDLMN-2010</t>
  </si>
  <si>
    <t>Beaver pond w dead trees, duckweed</t>
  </si>
  <si>
    <t>Huddles Main-2016</t>
  </si>
  <si>
    <t>HDDLMN-2016</t>
  </si>
  <si>
    <t>Huddles Main-2019</t>
  </si>
  <si>
    <t>HDDLMN-2019</t>
  </si>
  <si>
    <t>Huddles Main Prong Well 12</t>
  </si>
  <si>
    <t>Huddles Main Prong Well 2</t>
  </si>
  <si>
    <t>Huddles Main Prong Well 5</t>
  </si>
  <si>
    <t xml:space="preserve">Huddles Main Prong Well 5 </t>
  </si>
  <si>
    <t>Huddles Main Prong Well 6</t>
  </si>
  <si>
    <t>Huddles Main Prong Well 8</t>
  </si>
  <si>
    <t>Huddles Main Prong Well 9</t>
  </si>
  <si>
    <t>Huddles West</t>
  </si>
  <si>
    <t>Huddles West Prong Well 2</t>
  </si>
  <si>
    <t>Huddles West-2011</t>
  </si>
  <si>
    <t>HDDLWS</t>
  </si>
  <si>
    <t>HDDLWS-2011</t>
  </si>
  <si>
    <t>Huddles West-2016</t>
  </si>
  <si>
    <t>HDDLWS-2016</t>
  </si>
  <si>
    <t>Huddles West-2019</t>
  </si>
  <si>
    <t>HDDLWS-2019</t>
  </si>
  <si>
    <t>Huddles West Prong Well 4</t>
  </si>
  <si>
    <t>Huddles West Prong Well 7</t>
  </si>
  <si>
    <t>Huddles West Prong Well 8</t>
  </si>
  <si>
    <t>Jacks Creek</t>
  </si>
  <si>
    <t>Jacks Creek Well 2</t>
  </si>
  <si>
    <t>Jacks Creek-2011</t>
  </si>
  <si>
    <t>JKSCRK</t>
  </si>
  <si>
    <t>JKSCRK-2011</t>
  </si>
  <si>
    <t>Jacks</t>
  </si>
  <si>
    <t>Jacks Creek-2017</t>
  </si>
  <si>
    <t>JKSCRK-2017</t>
  </si>
  <si>
    <t>Jacks Creek-2020</t>
  </si>
  <si>
    <t>JKSCRK-2020</t>
  </si>
  <si>
    <t>Jacks Creek Well 3</t>
  </si>
  <si>
    <t>Jacks Creek Well 5</t>
  </si>
  <si>
    <t>Jacks Creek Well 7</t>
  </si>
  <si>
    <t>Jacks Creek Well 9</t>
  </si>
  <si>
    <t>Jacobs Creek</t>
  </si>
  <si>
    <t>Jacobs Creek-2011</t>
  </si>
  <si>
    <t>JCBCRK</t>
  </si>
  <si>
    <t>JCBCRK-2011</t>
  </si>
  <si>
    <t>Jacobs</t>
  </si>
  <si>
    <t>Jacobs Creek-2017</t>
  </si>
  <si>
    <t>JCBCRK-2017</t>
  </si>
  <si>
    <t>Jacobs Creek-2020</t>
  </si>
  <si>
    <t>JCBCRK-2020</t>
  </si>
  <si>
    <t>Long Creek</t>
  </si>
  <si>
    <t>Long Creek Well 2B</t>
  </si>
  <si>
    <t>Long Creek-2011</t>
  </si>
  <si>
    <t>LNGCRK</t>
  </si>
  <si>
    <t>LNGCRK-2011</t>
  </si>
  <si>
    <t>Long</t>
  </si>
  <si>
    <t>Long Creek-2016</t>
  </si>
  <si>
    <t>LNGCRK-2016</t>
  </si>
  <si>
    <t>Long Creek-2020</t>
  </si>
  <si>
    <t>LNGCRK-2020</t>
  </si>
  <si>
    <t>Porter Creek</t>
  </si>
  <si>
    <t>Porter Creek Well 5</t>
  </si>
  <si>
    <t>Porter Creek-2011</t>
  </si>
  <si>
    <t>PTRCRK</t>
  </si>
  <si>
    <t>PTRCRK-2011</t>
  </si>
  <si>
    <t>Porter</t>
  </si>
  <si>
    <t>Porter Creek-2015</t>
  </si>
  <si>
    <t>PTRCRK-2015</t>
  </si>
  <si>
    <t>Porter Creek-2020</t>
  </si>
  <si>
    <t>PTRCRK-2020</t>
  </si>
  <si>
    <t>Porter Creek Well 9A</t>
  </si>
  <si>
    <t>Tooley Creek</t>
  </si>
  <si>
    <t>Tooley Creek Well 1</t>
  </si>
  <si>
    <t>Tooley Creek-2011</t>
  </si>
  <si>
    <t>TLYCRK</t>
  </si>
  <si>
    <t>TLYCRK-2011</t>
  </si>
  <si>
    <t>Tooley</t>
  </si>
  <si>
    <t>Tooley Creek-2016</t>
  </si>
  <si>
    <t>TLYCRK-2016</t>
  </si>
  <si>
    <t>Tooley Creek-2020</t>
  </si>
  <si>
    <t>TLYCRK-2020</t>
  </si>
  <si>
    <t>Tooley Creek Well 3</t>
  </si>
  <si>
    <t>Tooley Creek Well 4</t>
  </si>
  <si>
    <t>Tooley Creek Well 6</t>
  </si>
  <si>
    <t>SEES</t>
  </si>
  <si>
    <t>110-09-1303</t>
  </si>
  <si>
    <t>SEES1</t>
  </si>
  <si>
    <t>SEES1-2009</t>
  </si>
  <si>
    <t>Estuarine Emergent Wetland</t>
  </si>
  <si>
    <t>SEES1-2016</t>
  </si>
  <si>
    <t>057-07-0833</t>
  </si>
  <si>
    <t>SEES13</t>
  </si>
  <si>
    <t>SEES13-2003</t>
  </si>
  <si>
    <t>Central ARNWR</t>
  </si>
  <si>
    <t>Palustrine Forested Wetland</t>
  </si>
  <si>
    <t>plot_env info says 1000 typical layout, but data themselves indicate a single plot (40 sq m) and a total sampling area of 240 including residual area beyond the 40 sq m plot</t>
  </si>
  <si>
    <t>SEES13-2016</t>
  </si>
  <si>
    <t>metadata indicate 1 plot 5x5 m for 25 sq m sampling area</t>
  </si>
  <si>
    <t>057-06-0830</t>
  </si>
  <si>
    <t>SEES17</t>
  </si>
  <si>
    <t>SEES17-2003</t>
  </si>
  <si>
    <t>Northern ARNWR</t>
  </si>
  <si>
    <t>SEES17-2016</t>
  </si>
  <si>
    <t>110-05-1301</t>
  </si>
  <si>
    <t>SEES18</t>
  </si>
  <si>
    <t>SEES18-2009</t>
  </si>
  <si>
    <t>Palustrine Emergent Wetland</t>
  </si>
  <si>
    <t>SEES18-2016</t>
  </si>
  <si>
    <t>057-09-0836</t>
  </si>
  <si>
    <t>SEES19</t>
  </si>
  <si>
    <t>SEES19-2003</t>
  </si>
  <si>
    <t>SEES19-2016</t>
  </si>
  <si>
    <t>110-06-1301</t>
  </si>
  <si>
    <t>SEES2</t>
  </si>
  <si>
    <t>SEES2-2009</t>
  </si>
  <si>
    <t>Palustrine Scrub/Shrub Wetland</t>
  </si>
  <si>
    <t>SEES2-2016</t>
  </si>
  <si>
    <t>110-01-1307</t>
  </si>
  <si>
    <t>SEES22</t>
  </si>
  <si>
    <t>SEES22-2009</t>
  </si>
  <si>
    <t>Pocosin Lake NWR</t>
  </si>
  <si>
    <t>SEES22-2016</t>
  </si>
  <si>
    <t>110-01-1311</t>
  </si>
  <si>
    <t>SEES23</t>
  </si>
  <si>
    <t>SEES23-2009</t>
  </si>
  <si>
    <t>SEES23-2016</t>
  </si>
  <si>
    <t>110-08-1300</t>
  </si>
  <si>
    <t>SEES24</t>
  </si>
  <si>
    <t>SEES24-2009</t>
  </si>
  <si>
    <t>Pettigrew State Park</t>
  </si>
  <si>
    <t>SEES24-2016</t>
  </si>
  <si>
    <t>110-07-1301</t>
  </si>
  <si>
    <t>SEES25</t>
  </si>
  <si>
    <t>SEES25-2009</t>
  </si>
  <si>
    <t>SEES25-2016</t>
  </si>
  <si>
    <t>142-10-1641</t>
  </si>
  <si>
    <t>SEES27</t>
  </si>
  <si>
    <t>SEES27-2014</t>
  </si>
  <si>
    <t>Scuppernong River</t>
  </si>
  <si>
    <t>SEES27-2016</t>
  </si>
  <si>
    <t>110-02-1304</t>
  </si>
  <si>
    <t>SEES28</t>
  </si>
  <si>
    <t>SEES28-2009</t>
  </si>
  <si>
    <t>SEES28-2016</t>
  </si>
  <si>
    <t>110-02-1306</t>
  </si>
  <si>
    <t>SEES29</t>
  </si>
  <si>
    <t>SEES29-2009</t>
  </si>
  <si>
    <t>4H Center</t>
  </si>
  <si>
    <t>SEES29-2016</t>
  </si>
  <si>
    <t>110-08-1301</t>
  </si>
  <si>
    <t>SEES30</t>
  </si>
  <si>
    <t>SEES30-2009</t>
  </si>
  <si>
    <t>Scrub/Shrub</t>
  </si>
  <si>
    <t>SEES30-2016</t>
  </si>
  <si>
    <t>110-04-1310</t>
  </si>
  <si>
    <t>SEES4</t>
  </si>
  <si>
    <t>SEES4-2009</t>
  </si>
  <si>
    <t>US-264</t>
  </si>
  <si>
    <t>SEES4-2016</t>
  </si>
  <si>
    <t>Taillie</t>
  </si>
  <si>
    <t>GRFOR</t>
  </si>
  <si>
    <t>GRFOR02</t>
  </si>
  <si>
    <t>GRFOR-2004</t>
  </si>
  <si>
    <t>Gull Rock</t>
  </si>
  <si>
    <t>GRFOR-2016</t>
  </si>
  <si>
    <t>GRFOR04</t>
  </si>
  <si>
    <t>GRFOR06</t>
  </si>
  <si>
    <t>GRFOR10</t>
  </si>
  <si>
    <t>GRFOR11</t>
  </si>
  <si>
    <t>GRFOR12</t>
  </si>
  <si>
    <t>GRFOR13</t>
  </si>
  <si>
    <t>GRMAR</t>
  </si>
  <si>
    <t>GRMAR01</t>
  </si>
  <si>
    <t>GRMAR-2004</t>
  </si>
  <si>
    <t>Brackish Marshes</t>
  </si>
  <si>
    <t>GRMAR-2016</t>
  </si>
  <si>
    <t>GRMAR02</t>
  </si>
  <si>
    <t>GRMAR03</t>
  </si>
  <si>
    <t>GRMAR04</t>
  </si>
  <si>
    <t>GRMAR05</t>
  </si>
  <si>
    <t>GRMAR06</t>
  </si>
  <si>
    <t>GRMAR07</t>
  </si>
  <si>
    <t>GRTRA</t>
  </si>
  <si>
    <t>GRTRA01</t>
  </si>
  <si>
    <t>GRTRA-2004</t>
  </si>
  <si>
    <t>Transition</t>
  </si>
  <si>
    <t>GRTRA-2016</t>
  </si>
  <si>
    <t>GRTRA03</t>
  </si>
  <si>
    <t>GRTRA04</t>
  </si>
  <si>
    <t>GRTRA05</t>
  </si>
  <si>
    <t>GRTRA06</t>
  </si>
  <si>
    <t>GRTRA07</t>
  </si>
  <si>
    <t>GRTRA10</t>
  </si>
  <si>
    <t>LSFOR</t>
  </si>
  <si>
    <t>LSFOR01</t>
  </si>
  <si>
    <t>LSFOR-2004</t>
  </si>
  <si>
    <t>Long Shoal</t>
  </si>
  <si>
    <t>LSFOR-2017</t>
  </si>
  <si>
    <t>LSFOR02</t>
  </si>
  <si>
    <t>LSFOR03</t>
  </si>
  <si>
    <t>LSFOR04</t>
  </si>
  <si>
    <t>LSFOR05</t>
  </si>
  <si>
    <t>LSFOR06</t>
  </si>
  <si>
    <t>LSFOR07</t>
  </si>
  <si>
    <t>LSMAR</t>
  </si>
  <si>
    <t>LSMAR01</t>
  </si>
  <si>
    <t>LSMAR-2004</t>
  </si>
  <si>
    <t>LSMAR-2017</t>
  </si>
  <si>
    <t>LSMAR02</t>
  </si>
  <si>
    <t>LSMAR03</t>
  </si>
  <si>
    <t>LSMAR04</t>
  </si>
  <si>
    <t>LSMAR05</t>
  </si>
  <si>
    <t>LSMAR06</t>
  </si>
  <si>
    <t>LSMAR07</t>
  </si>
  <si>
    <t>LSTRA</t>
  </si>
  <si>
    <t>LSTRA01</t>
  </si>
  <si>
    <t>LSTRA-2004</t>
  </si>
  <si>
    <t>LSTRA-2017</t>
  </si>
  <si>
    <t>LSTRA02</t>
  </si>
  <si>
    <t>LSTRA03</t>
  </si>
  <si>
    <t>LSTRA04</t>
  </si>
  <si>
    <t>LSTRA05</t>
  </si>
  <si>
    <t>LSTRA06</t>
  </si>
  <si>
    <t>LSTRA07</t>
  </si>
  <si>
    <t>MAFOR</t>
  </si>
  <si>
    <t>MAFOR02</t>
  </si>
  <si>
    <t>MAFOR-2004</t>
  </si>
  <si>
    <t>Manns Harbor</t>
  </si>
  <si>
    <t>MAFOR-2016</t>
  </si>
  <si>
    <t>MAFOR04</t>
  </si>
  <si>
    <t>MAFOR05</t>
  </si>
  <si>
    <t>MAFOR06</t>
  </si>
  <si>
    <t>MAFOR10</t>
  </si>
  <si>
    <t>MAFOR11</t>
  </si>
  <si>
    <t>MAFOR12</t>
  </si>
  <si>
    <t>MAMAR</t>
  </si>
  <si>
    <t>MAMAR02</t>
  </si>
  <si>
    <t>MAMAR-2004</t>
  </si>
  <si>
    <t>MAMAR-2016</t>
  </si>
  <si>
    <t>MAMAR03</t>
  </si>
  <si>
    <t>MAMAR04</t>
  </si>
  <si>
    <t>MAMAR05</t>
  </si>
  <si>
    <t>MAMAR07</t>
  </si>
  <si>
    <t>MAMAR10</t>
  </si>
  <si>
    <t>MAMAR11</t>
  </si>
  <si>
    <t>MATRA</t>
  </si>
  <si>
    <t>MATRA01</t>
  </si>
  <si>
    <t>MATRA-2004</t>
  </si>
  <si>
    <t>MATRA-2016</t>
  </si>
  <si>
    <t>MATRA02</t>
  </si>
  <si>
    <t>MATRA03</t>
  </si>
  <si>
    <t>MATRA04</t>
  </si>
  <si>
    <t>MATRA05</t>
  </si>
  <si>
    <t>MATRA06</t>
  </si>
  <si>
    <t>MATRA07</t>
  </si>
  <si>
    <t>PPFOR</t>
  </si>
  <si>
    <t>PPFOR02</t>
  </si>
  <si>
    <t>PPFOR-2004</t>
  </si>
  <si>
    <t>Palmetto Peartree</t>
  </si>
  <si>
    <t>PPFOR-2016</t>
  </si>
  <si>
    <t>PPFOR04</t>
  </si>
  <si>
    <t>PPFOR05</t>
  </si>
  <si>
    <t>PPFOR07</t>
  </si>
  <si>
    <t>PPFOR11</t>
  </si>
  <si>
    <t>PPFOR13</t>
  </si>
  <si>
    <t>PPFOR20</t>
  </si>
  <si>
    <t>PPTRA</t>
  </si>
  <si>
    <t>PPTRA02</t>
  </si>
  <si>
    <t>PPTRA-2004</t>
  </si>
  <si>
    <t>Groundwater could be tidally influenced</t>
  </si>
  <si>
    <t>PPTRA-2016</t>
  </si>
  <si>
    <t>PPTRA03</t>
  </si>
  <si>
    <t>PPTRA04</t>
  </si>
  <si>
    <t>PPTRA06</t>
  </si>
  <si>
    <t>PPTRA10</t>
  </si>
  <si>
    <t>PPTRA11</t>
  </si>
  <si>
    <t>PPTRA12</t>
  </si>
  <si>
    <t>SWFOR</t>
  </si>
  <si>
    <t>SWFOR01</t>
  </si>
  <si>
    <t>SWFOR-2004</t>
  </si>
  <si>
    <t>Swanquarter</t>
  </si>
  <si>
    <t>SWFOR-2016</t>
  </si>
  <si>
    <t>SWFOR02</t>
  </si>
  <si>
    <t>SWFOR03</t>
  </si>
  <si>
    <t>SWFOR04</t>
  </si>
  <si>
    <t>SWFOR05</t>
  </si>
  <si>
    <t>SWFOR06</t>
  </si>
  <si>
    <t>SWFOR07</t>
  </si>
  <si>
    <t>SWMAR</t>
  </si>
  <si>
    <t>SWMAR01</t>
  </si>
  <si>
    <t>SWMAR-2004</t>
  </si>
  <si>
    <t>SWMAR-2016</t>
  </si>
  <si>
    <t>SWMAR02</t>
  </si>
  <si>
    <t>SWMAR03</t>
  </si>
  <si>
    <t>SWMAR04</t>
  </si>
  <si>
    <t>SWMAR05</t>
  </si>
  <si>
    <t>SWMAR06</t>
  </si>
  <si>
    <t>SWMAR07</t>
  </si>
  <si>
    <t>SWTRA</t>
  </si>
  <si>
    <t>SWTRA01</t>
  </si>
  <si>
    <t>SWTRA-2004</t>
  </si>
  <si>
    <t>SWTRA-2016</t>
  </si>
  <si>
    <t>SWTRA02</t>
  </si>
  <si>
    <t>SWTRA03</t>
  </si>
  <si>
    <t>SWTRA04</t>
  </si>
  <si>
    <t>SWTRA05</t>
  </si>
  <si>
    <t>SWTRA06</t>
  </si>
  <si>
    <t>SWTRA07</t>
  </si>
  <si>
    <t>USFWS</t>
  </si>
  <si>
    <t>137-07-0012</t>
  </si>
  <si>
    <t>ALL005</t>
  </si>
  <si>
    <t>ALL005A</t>
  </si>
  <si>
    <t>ALL005-2013</t>
  </si>
  <si>
    <t>Alligator River NWR</t>
  </si>
  <si>
    <t>Long Shoal River</t>
  </si>
  <si>
    <t>Juncus roemerianus Herbaceous Vegetation</t>
  </si>
  <si>
    <t>10 x 10 meters; standard; thick Phragmites stands on river bank; plot placed between the RSET site and main body of water (Long Shoal River)</t>
  </si>
  <si>
    <t>154-07-0012</t>
  </si>
  <si>
    <t>ALL005-2016</t>
  </si>
  <si>
    <t>Wind-tidally flooded</t>
  </si>
  <si>
    <t>10x10 meter single module;
Corners Relocated: 1234</t>
  </si>
  <si>
    <t>137-07-0011</t>
  </si>
  <si>
    <t>ALL005B</t>
  </si>
  <si>
    <t>10 x 10 meters; standard; near thick Phragmites stands on river bank; plot placed between RSET and main body of water.</t>
  </si>
  <si>
    <t>154-07-0011</t>
  </si>
  <si>
    <t>137-07-0010</t>
  </si>
  <si>
    <t>ALL005C</t>
  </si>
  <si>
    <t>10 x 10 meters; standard; plot placed between RSET and main water body (Long Shoal River)</t>
  </si>
  <si>
    <t>154-07-0010</t>
  </si>
  <si>
    <t>137-06-0009</t>
  </si>
  <si>
    <t>ALL030</t>
  </si>
  <si>
    <t>ALL030A</t>
  </si>
  <si>
    <t>ALL030-2013</t>
  </si>
  <si>
    <t>Koehring Road Pocosin</t>
  </si>
  <si>
    <t>Pond Pine Forests and Woodlands</t>
  </si>
  <si>
    <t>Pinus serotina / Ilex glabra / Woodwardia virginica Woodland</t>
  </si>
  <si>
    <t>10 x 10 meters; typical.  20% sapling subsample done in 2 10x1 meter subplots from corners 1 to 4 and 2 to 3.</t>
  </si>
  <si>
    <t>154-06-0009</t>
  </si>
  <si>
    <t>ALL030-2016</t>
  </si>
  <si>
    <t>10x10 meter single module;
Corners Relocated: 14 only
Saplings sampled in TWO 1 x 10 meter subplots from corner 1 to 4 and from corner 2 to 3.</t>
  </si>
  <si>
    <t>137-06-0007</t>
  </si>
  <si>
    <t>ALL030B</t>
  </si>
  <si>
    <t>10 x 10 meters; typical.  Saplings subsampled in a 10x1 meter subplot from corner 1 to 2.</t>
  </si>
  <si>
    <t>154-06-0007</t>
  </si>
  <si>
    <t>137-06-0008</t>
  </si>
  <si>
    <t>ALL030C</t>
  </si>
  <si>
    <t>10 x 10 meters; typical.  Saplings subsampled within subplots (10x1 meters) from corners 1 to 4 and 2 to 3.</t>
  </si>
  <si>
    <t>154-06-0008</t>
  </si>
  <si>
    <t>137-06-0015</t>
  </si>
  <si>
    <t>CDR027</t>
  </si>
  <si>
    <t>CDR027A</t>
  </si>
  <si>
    <t>CDR027-2013</t>
  </si>
  <si>
    <t>Cedar Island NWR</t>
  </si>
  <si>
    <t>Cedar Island Marsh; West Marsh</t>
  </si>
  <si>
    <t>10 x 10 meters; typical</t>
  </si>
  <si>
    <t>154-06-0015</t>
  </si>
  <si>
    <t>CDR027-2016</t>
  </si>
  <si>
    <t>137-06-0014</t>
  </si>
  <si>
    <t>CDR027B</t>
  </si>
  <si>
    <t>10x10 meters; typical</t>
  </si>
  <si>
    <t>154-06-0014</t>
  </si>
  <si>
    <t>10x10 meter single module;
Corners Relocated: none</t>
  </si>
  <si>
    <t>137-06-0013</t>
  </si>
  <si>
    <t>CDR027C</t>
  </si>
  <si>
    <t>154-06-0013</t>
  </si>
  <si>
    <t>137-07-0002</t>
  </si>
  <si>
    <t>CRT026</t>
  </si>
  <si>
    <t>CRT026A</t>
  </si>
  <si>
    <t>CRT026-2013</t>
  </si>
  <si>
    <t>Currituck NWR</t>
  </si>
  <si>
    <t>Swan Island</t>
  </si>
  <si>
    <t>Oligohaline Tidal Marshes</t>
  </si>
  <si>
    <t>Juncus roemerianus - Pontederia cordata Herbaceous Vegetation</t>
  </si>
  <si>
    <t>154-07-0002</t>
  </si>
  <si>
    <t>CRT026-2016</t>
  </si>
  <si>
    <t>137-07-0001</t>
  </si>
  <si>
    <t>CRT026B</t>
  </si>
  <si>
    <t>10 x 10 typical</t>
  </si>
  <si>
    <t>154-07-0001</t>
  </si>
  <si>
    <t>137-07-0003</t>
  </si>
  <si>
    <t>CRT026C</t>
  </si>
  <si>
    <t>10 x 10 meters; standard</t>
  </si>
  <si>
    <t>154-07-0003</t>
  </si>
  <si>
    <t>10x10 meter single module;
Corners Relocated: 123</t>
  </si>
  <si>
    <t>137-07-0004</t>
  </si>
  <si>
    <t>MCI026</t>
  </si>
  <si>
    <t>MCI026A</t>
  </si>
  <si>
    <t>MCI026-2013</t>
  </si>
  <si>
    <t>Mackay Island NWR</t>
  </si>
  <si>
    <t>Great Marsh</t>
  </si>
  <si>
    <t>Schoenoplectus pungens - (Osmunda regalis var. spectabilis) Herbaceous Vegetation</t>
  </si>
  <si>
    <t>10 x 10 meters</t>
  </si>
  <si>
    <t>154-07-0004</t>
  </si>
  <si>
    <t>MCI026-2016</t>
  </si>
  <si>
    <t>137-07-0005</t>
  </si>
  <si>
    <t>MCI026B</t>
  </si>
  <si>
    <t>154-07-0005</t>
  </si>
  <si>
    <t>137-07-0006</t>
  </si>
  <si>
    <t>MCI026C</t>
  </si>
  <si>
    <t>10 x 10 meters; standard; Patch of Juncus at 20 meters</t>
  </si>
  <si>
    <t>154-07-0006</t>
  </si>
  <si>
    <t>137-06-0012</t>
  </si>
  <si>
    <t>PLD010</t>
  </si>
  <si>
    <t>PLD010A</t>
  </si>
  <si>
    <t>PLD010-2013</t>
  </si>
  <si>
    <t>Pea Island NWR</t>
  </si>
  <si>
    <t>S. Pea Island Marsh</t>
  </si>
  <si>
    <t>154-06-0012</t>
  </si>
  <si>
    <t>PLD010-2016</t>
  </si>
  <si>
    <t>137-06-0010</t>
  </si>
  <si>
    <t>PLD010B</t>
  </si>
  <si>
    <t>154-06-0010</t>
  </si>
  <si>
    <t>137-06-0011</t>
  </si>
  <si>
    <t>PLD010C</t>
  </si>
  <si>
    <t>154-06-0011</t>
  </si>
  <si>
    <t>137-06-0003</t>
  </si>
  <si>
    <t>RRV013</t>
  </si>
  <si>
    <t>RRV013A</t>
  </si>
  <si>
    <t>RRV013-2013</t>
  </si>
  <si>
    <t>Roanoke River NWR</t>
  </si>
  <si>
    <t>Goodman Island</t>
  </si>
  <si>
    <t>Blackwater Swamp Forests</t>
  </si>
  <si>
    <t>Taxodium distichum - Nyssa aquatica - Nyssa biflora / Fraxinus caroliniana / Itea virginica Forest</t>
  </si>
  <si>
    <t>154-06-0003</t>
  </si>
  <si>
    <t>RRV013-2016</t>
  </si>
  <si>
    <t>10x10 meter single module;
 Corners Relocated: 1234</t>
  </si>
  <si>
    <t>137-06-0001</t>
  </si>
  <si>
    <t>RRV013B</t>
  </si>
  <si>
    <t>10 x 10 meter plot</t>
  </si>
  <si>
    <t>154-06-0001</t>
  </si>
  <si>
    <t>137-06-0002</t>
  </si>
  <si>
    <t>RRV013C</t>
  </si>
  <si>
    <t>154-06-0002</t>
  </si>
  <si>
    <t>10x10 meter single module;_x000D_ corners Relocated: 1234</t>
  </si>
  <si>
    <t>137-07-0007</t>
  </si>
  <si>
    <t>SWQ000</t>
  </si>
  <si>
    <t>SWQ000A</t>
  </si>
  <si>
    <t>SWQ000-2013</t>
  </si>
  <si>
    <t>Swanquarter NWR</t>
  </si>
  <si>
    <t>Jupiter Bay Marsh</t>
  </si>
  <si>
    <t>154-07-0007</t>
  </si>
  <si>
    <t>SWQ000-2016</t>
  </si>
  <si>
    <t>137-07-0008</t>
  </si>
  <si>
    <t>SWQ000B</t>
  </si>
  <si>
    <t>154-07-0008</t>
  </si>
  <si>
    <t>137-07-0009</t>
  </si>
  <si>
    <t>SWQ000C</t>
  </si>
  <si>
    <t>154-07-0009</t>
  </si>
  <si>
    <t>LocCode</t>
  </si>
  <si>
    <t>Years between 1st last</t>
  </si>
  <si>
    <t>Elevation</t>
  </si>
  <si>
    <t>S_TopHoriz_EC per year</t>
  </si>
  <si>
    <t>S_TopHorizCEC per year</t>
  </si>
  <si>
    <t>S_TopHoriz_Na_ppm per year</t>
  </si>
  <si>
    <t>S_TopHoriz_Ca_ppm per year</t>
  </si>
  <si>
    <t>S_TopHoriz_Mg_ppm per year</t>
  </si>
  <si>
    <t>S_TopHoriz_Ca+Mg_ppm per year</t>
  </si>
  <si>
    <t>S_TopHoriz_pH per year</t>
  </si>
  <si>
    <t>P_RichnessAll per year</t>
  </si>
  <si>
    <t>P_MeanCAll per year</t>
  </si>
  <si>
    <t>P_PercBrkshTolSpAll per year</t>
  </si>
  <si>
    <t>P_PercNonnativeSpAll per year</t>
  </si>
  <si>
    <t>P_RichnessHerbac per year</t>
  </si>
  <si>
    <t>P_MeanC_Herbac per year</t>
  </si>
  <si>
    <t>P_PercBrkshTolHerbac per year</t>
  </si>
  <si>
    <t>P_PercNonnativeSpHerbac per year</t>
  </si>
  <si>
    <t>P_BrkshTolPercTotCover per year</t>
  </si>
  <si>
    <t>P_NonnativePercTotCover per year</t>
  </si>
  <si>
    <t>P_Wetness Index per year</t>
  </si>
  <si>
    <t>P_DiversAll ShannonH per yr</t>
  </si>
  <si>
    <t>P_DiversWoody per yr</t>
  </si>
  <si>
    <t>P_DiversHerbs per yr</t>
  </si>
  <si>
    <t>P_WoodyRichness per yr</t>
  </si>
  <si>
    <t>P_HerbCover per year</t>
  </si>
  <si>
    <t>P_ShrubCover per year</t>
  </si>
  <si>
    <t>P_TreeCover per year</t>
  </si>
  <si>
    <t>P_VineCover per year</t>
  </si>
  <si>
    <t>P_WoodyBasalArea(sqcm in 10x10m_area) per year</t>
  </si>
  <si>
    <t>P_WoodyStemCount(in100sqm) per year</t>
  </si>
  <si>
    <t>AuthObs</t>
  </si>
  <si>
    <t>Sampling Event_Adj</t>
  </si>
  <si>
    <t>Sampling Event</t>
  </si>
  <si>
    <t>Elevation (m)</t>
  </si>
  <si>
    <t>Miles to brackish &gt;0.5 ppt ave</t>
  </si>
  <si>
    <t>Miles to salinity &gt;1.0 ppt</t>
  </si>
  <si>
    <t>S_TopHoriz_Sulfate</t>
  </si>
  <si>
    <t>S_TopHoriz_EC</t>
  </si>
  <si>
    <t>S_TopHorizCEC</t>
  </si>
  <si>
    <t>S_TopHoriz_Na_ppm</t>
  </si>
  <si>
    <t>S_TopHoriz_Ca_ppm</t>
  </si>
  <si>
    <t>S_TopHoriz_Mg_ppm</t>
  </si>
  <si>
    <t>S_TopHoriz_Ca+Mg_ppm</t>
  </si>
  <si>
    <t>S_TopHoriz_Cl_ppm</t>
  </si>
  <si>
    <t>S_TopHoriz_Ammonium</t>
  </si>
  <si>
    <t>S_TopHoriz_pH</t>
  </si>
  <si>
    <t>W_S_Na</t>
  </si>
  <si>
    <t>W_S_Sulfate</t>
  </si>
  <si>
    <t>W_S_Br</t>
  </si>
  <si>
    <t>W_S_SpecCond</t>
  </si>
  <si>
    <t>W_S_SalPSU</t>
  </si>
  <si>
    <t>W_Gr_Na</t>
  </si>
  <si>
    <t>W_Gr_Sulfate</t>
  </si>
  <si>
    <t>W_Gr_Br</t>
  </si>
  <si>
    <t>W_Gr_SpecCond</t>
  </si>
  <si>
    <t>W_Gr_SalPSU</t>
  </si>
  <si>
    <t>R_ORAM</t>
  </si>
  <si>
    <t>P_RichnessAll</t>
  </si>
  <si>
    <t>P_MeanCAll</t>
  </si>
  <si>
    <t>P_PercBrkshTolSpAll</t>
  </si>
  <si>
    <t>P_PercNonnativeSpAll</t>
  </si>
  <si>
    <t>P_RichnessHerbac</t>
  </si>
  <si>
    <t>P_MeanC_Herbac</t>
  </si>
  <si>
    <t>P_PercBrkshTolHerbac</t>
  </si>
  <si>
    <t>P_PercNonnativeSpHerbac</t>
  </si>
  <si>
    <t>P_BrkshTolPercTotCover</t>
  </si>
  <si>
    <t>P_NonnativePercTotCover</t>
  </si>
  <si>
    <t>P_DiversAll ShannonH</t>
  </si>
  <si>
    <t>P_DiversWoody</t>
  </si>
  <si>
    <t>P_DiversHerbs</t>
  </si>
  <si>
    <t>P_WoodyRichness</t>
  </si>
  <si>
    <t>P_WoodyDBHheight_BasalArea(sq_cm in 10x10m_area)</t>
  </si>
  <si>
    <t>P_WoodyStemCount(in100sqm)</t>
  </si>
  <si>
    <t>Plant Community original</t>
  </si>
  <si>
    <t>Salinity Regime</t>
  </si>
  <si>
    <t>Tidal Influence</t>
  </si>
  <si>
    <t>East Lake-2022alt</t>
  </si>
  <si>
    <t>Site Name</t>
  </si>
  <si>
    <t>SiteName-Date</t>
  </si>
  <si>
    <t>Site number/Auth Obs Code</t>
  </si>
  <si>
    <t>Srfc_depth max (cm)</t>
  </si>
  <si>
    <t>Srfc_pH field</t>
  </si>
  <si>
    <t>Srfc_SpecCond Field (uS/cm)</t>
  </si>
  <si>
    <t>Srfc_Salinity (PSU=PPT)</t>
  </si>
  <si>
    <t>Srfc_Temp (C)</t>
  </si>
  <si>
    <t>Srfc_TDS (ppt)</t>
  </si>
  <si>
    <t>Srfc_pH_mean</t>
  </si>
  <si>
    <t>Srfc_SpecCond_mean</t>
  </si>
  <si>
    <t>Srfc_pH lab</t>
  </si>
  <si>
    <t>Srfc_SpecCond lab (uS/cm)</t>
  </si>
  <si>
    <t>Srfc_NH3 Ammonia (mg/L as N)</t>
  </si>
  <si>
    <t>Srfc_Bromide (mg/L)</t>
  </si>
  <si>
    <t>Srfc_Chloride (mg/L)</t>
  </si>
  <si>
    <t>Srfc_Fluoride (mg/L)</t>
  </si>
  <si>
    <t>Srfc_Sulfate (mg/L)</t>
  </si>
  <si>
    <t>Srfc_Ca (mg/L)</t>
  </si>
  <si>
    <t>Srfc_K (mg/L)</t>
  </si>
  <si>
    <t>Srfc_Mg (mg/L)</t>
  </si>
  <si>
    <t>Srfc_Na (mg/L)</t>
  </si>
  <si>
    <t>Grnd_pH field</t>
  </si>
  <si>
    <t>Grnd_SpecCond Field (uS/cm)</t>
  </si>
  <si>
    <t>Grnd_Salinity (PSU=PPT)</t>
  </si>
  <si>
    <t>Grnd_Temp (C)</t>
  </si>
  <si>
    <t>Grnd_TDS (ppt)</t>
  </si>
  <si>
    <t>Grnd_pH_mean</t>
  </si>
  <si>
    <t>SpecCond_mean</t>
  </si>
  <si>
    <t>Grnd_pH lab</t>
  </si>
  <si>
    <t>Grnd_SpecCond lab (uS/cm)</t>
  </si>
  <si>
    <t>Grnd_NH3 Ammonia (mg/L as N)</t>
  </si>
  <si>
    <t>Grnd_Bromide (mg/L)</t>
  </si>
  <si>
    <t>Grnd_Chloride (mg/L)</t>
  </si>
  <si>
    <t>Grnd_Fluoride (mg/L)</t>
  </si>
  <si>
    <t>Grnd_Sulfate (mg/L)</t>
  </si>
  <si>
    <t>Grnd_Ca (mg/L)</t>
  </si>
  <si>
    <t>Grnd_K (mg/L)</t>
  </si>
  <si>
    <t>Grnd_Mg (mg/L)</t>
  </si>
  <si>
    <t>Grnd_Na (mg/L)</t>
  </si>
  <si>
    <t>Note</t>
  </si>
  <si>
    <t>x</t>
  </si>
  <si>
    <t>no surface water or ground water</t>
  </si>
  <si>
    <t>no surface water; ground water 8.89 cm below surface</t>
  </si>
  <si>
    <t>no surface water</t>
  </si>
  <si>
    <t>not enough water to collect all samples</t>
  </si>
  <si>
    <t>No surface water</t>
  </si>
  <si>
    <t>No groundwater or surface water</t>
  </si>
  <si>
    <t>16-3329</t>
  </si>
  <si>
    <t>No surface water; ground water 33cm below surface</t>
  </si>
  <si>
    <t>Separate pit dug farther down-slope to reach groundwater; no surface water</t>
  </si>
  <si>
    <t>Whalen</t>
  </si>
  <si>
    <t>Whalen-2022</t>
  </si>
  <si>
    <t>NWCA21-10020</t>
  </si>
  <si>
    <t>no surface water; ground water unsampleable (storm)</t>
  </si>
  <si>
    <t>Water depth: 5.5 cm; sampled in a puddle in the Phragmites adjacent to the pine savanna; Kotstelezkya virginica growing close by; Groundwater could not be sampled; present but contaminated by rain after heavy storm</t>
  </si>
  <si>
    <t>Water depth: 8 cm; sfc water sampled from a depression left by a fallen tree in the floodplain downslope of the plot that is relatively isolated at current water levels; no groundwater present</t>
  </si>
  <si>
    <t>"brackish tidal"; water not collected for CC project; may be available from NWCA in Sept</t>
  </si>
  <si>
    <t>Goose Creek Sp S</t>
  </si>
  <si>
    <t>Goose Creek Sp S-2022</t>
  </si>
  <si>
    <t>Water depth: 8 cm; water sampled from a depression left by a fallen tree on the margin between the woody area where the plot is and the marsh</t>
  </si>
  <si>
    <t>Water depth: 14 cm; water sampled just outside of module 10 in a ditch adjacent to the plot (no surface water in the plot); gentle current in the ditch, max. depth ~35 cm, SAV (Ruppia?) and small fish in the ditch</t>
  </si>
  <si>
    <t>Goose Creek Sp N</t>
  </si>
  <si>
    <t>Goose Creek Sp N-2022</t>
  </si>
  <si>
    <t>Water depth: 20 cm; water sampled from a fairly isolated puddle of water (at current water levels) in a depression left by a fallen tree in corner of module 1 (north of origin); leopard frogs and small fish in the water</t>
  </si>
  <si>
    <t>NWC16-3341</t>
  </si>
  <si>
    <t>&lt;0.02</t>
  </si>
  <si>
    <t>surface salinity estimated via correlation formula</t>
  </si>
  <si>
    <t>&lt;0.1</t>
  </si>
  <si>
    <t>Water depth: 7 cm; water sampled from a depression left by a fallen tree just outside of module 3</t>
  </si>
  <si>
    <t>Water depth: 19 cm; water continuous across the site at generally the same depth with some dry "islands" and some deeper spots</t>
  </si>
  <si>
    <t>Water depth: 10 cm; water more-or-less continuous across marsh surface</t>
  </si>
  <si>
    <t>Water depth: 9 cm; a few minnows and aquatic beetles in the water where sampled</t>
  </si>
  <si>
    <t>&lt;0.03</t>
  </si>
  <si>
    <t>NWCA note: brackish</t>
  </si>
  <si>
    <t>Water depth: 21 cm</t>
  </si>
  <si>
    <t>Water depth: 8 cm; almost stream-like, seemingly continuous large puggle with fallen trees</t>
  </si>
  <si>
    <t>Water depth: 9 cm</t>
  </si>
  <si>
    <t>Water depth 26 cm; very isolated (mucky) puddle</t>
  </si>
  <si>
    <t>Massive rain event for 2 days prior to visit likely allowed for surface water presence; no water 5 and 10 yrs ago</t>
  </si>
  <si>
    <t>NWCA21-10021</t>
  </si>
  <si>
    <t>water was sampled from blow down hole (60cm below ground surface); surface sulfate from NWCA wq lab (other results from NC wq lab)</t>
  </si>
  <si>
    <t>Water depth: 4.5 cm; tide coming in, but fairly isolated large puddle at the time samples taken; connected across the whole site within an hour or so; readings from Wetland 1 meter</t>
  </si>
  <si>
    <t>Groundwater collected from original soil pit 20 meters closer to the river than the soil pit from which soil samples were collected; readings from Wetland 1 meter</t>
  </si>
  <si>
    <t>NWCA note: brackish; wq is from visit 1; not enough water during visit 2 (visit 2 used for veg)</t>
  </si>
  <si>
    <t>could only get enough water for partial sample - Br/Cl/Su</t>
  </si>
  <si>
    <t>Water depth: 16 cm</t>
  </si>
  <si>
    <t>Water depth: 11 cm</t>
  </si>
  <si>
    <t>Water depth: 16.5 cm; fallen leaves and tadpoles in area where surface water sampled</t>
  </si>
  <si>
    <t>NWCA note: water was sampled from blow down hole (30cm below ground surface)</t>
  </si>
  <si>
    <t>Average of Sulfate (SO4) (ppm=mg/kg)</t>
  </si>
  <si>
    <t>Average of Electrical Conductivity/ Soluble Salts (dS/m) (=Mmhos/cm)</t>
  </si>
  <si>
    <t>Average of CEC (cmol(+)/kg = meq/100g) by Ammonium acetate</t>
  </si>
  <si>
    <t>Average of Na (ppm=mg/kg)  Mehlich III</t>
  </si>
  <si>
    <t>Average of Ammonium NH4-N (ppm = ug/g)</t>
  </si>
  <si>
    <t>Average of Soil pH in water</t>
  </si>
  <si>
    <t>Average of Ca (ppm=mg/kg) Mehlich III</t>
  </si>
  <si>
    <t>Average of Mg (ppm=mg/kg)  Mehlich III</t>
  </si>
  <si>
    <t>Average of Chloride (ppm)</t>
  </si>
  <si>
    <t>site+date</t>
  </si>
  <si>
    <t>Smpl Event</t>
  </si>
  <si>
    <t>Count of SciNameGenusSpecies</t>
  </si>
  <si>
    <t>Mean C all</t>
  </si>
  <si>
    <t>Herbac richness</t>
  </si>
  <si>
    <t>Herbac cnt of brackish tol sp.</t>
  </si>
  <si>
    <t>Herbac mean C</t>
  </si>
  <si>
    <t>Herbac Perc brackish tol</t>
  </si>
  <si>
    <r>
      <t xml:space="preserve">Perc </t>
    </r>
    <r>
      <rPr>
        <b/>
        <sz val="11"/>
        <color rgb="FFFF0000"/>
        <rFont val="Calibri"/>
        <family val="2"/>
        <scheme val="minor"/>
      </rPr>
      <t>Herbac sp</t>
    </r>
    <r>
      <rPr>
        <b/>
        <sz val="11"/>
        <color theme="1"/>
        <rFont val="Calibri"/>
        <family val="2"/>
        <scheme val="minor"/>
      </rPr>
      <t xml:space="preserve"> that R nonnative</t>
    </r>
  </si>
  <si>
    <r>
      <t xml:space="preserve">Perc </t>
    </r>
    <r>
      <rPr>
        <b/>
        <sz val="11"/>
        <color rgb="FFFF0000"/>
        <rFont val="Calibri"/>
        <family val="2"/>
        <scheme val="minor"/>
      </rPr>
      <t>All Sp</t>
    </r>
    <r>
      <rPr>
        <b/>
        <sz val="11"/>
        <color theme="1"/>
        <rFont val="Calibri"/>
        <family val="2"/>
        <scheme val="minor"/>
      </rPr>
      <t xml:space="preserve"> that R Nonnative</t>
    </r>
  </si>
  <si>
    <r>
      <t xml:space="preserve">Perc </t>
    </r>
    <r>
      <rPr>
        <b/>
        <sz val="11"/>
        <color rgb="FFFF0000"/>
        <rFont val="Calibri"/>
        <family val="2"/>
        <scheme val="minor"/>
      </rPr>
      <t>Wdy sp</t>
    </r>
    <r>
      <rPr>
        <b/>
        <sz val="11"/>
        <color theme="1"/>
        <rFont val="Calibri"/>
        <family val="2"/>
        <scheme val="minor"/>
      </rPr>
      <t xml:space="preserve"> that R nonnative</t>
    </r>
  </si>
  <si>
    <t>Total coverage all plants (ave per module per spp summed)</t>
  </si>
  <si>
    <t>brackish tol total coverage (ave/mod summed)</t>
  </si>
  <si>
    <t>Total cover Nonnatives = Sum of ave cover per mod nonnative</t>
  </si>
  <si>
    <t>P_PercBrkshTol of the TotCover</t>
  </si>
  <si>
    <t>P_Perc Nonnative Cover of the TotCover</t>
  </si>
  <si>
    <t>Wetness Index</t>
  </si>
  <si>
    <t>site-year</t>
  </si>
  <si>
    <t>Woody Stem Count/10x10mArea</t>
  </si>
  <si>
    <t>Woody stem basal area (sq cm in 10x10m area)</t>
  </si>
  <si>
    <t>Loc+date</t>
  </si>
  <si>
    <t>Count of Species w C val</t>
  </si>
  <si>
    <t>Sum of C val for spp w C val</t>
  </si>
  <si>
    <t>Percent of total spp. that are nonnative</t>
  </si>
  <si>
    <t>mean C for spp w C val</t>
  </si>
  <si>
    <r>
      <t xml:space="preserve">DIVERSITY - ALL TAXA abund log10+2 transformed (eliminates neg. vals); </t>
    </r>
    <r>
      <rPr>
        <sz val="11"/>
        <color rgb="FFFF0000"/>
        <rFont val="Calibri"/>
        <family val="2"/>
        <scheme val="minor"/>
      </rPr>
      <t>Shannon H div. index</t>
    </r>
  </si>
  <si>
    <t>Woody diversity Shannon H</t>
  </si>
  <si>
    <t>Woody Richness</t>
  </si>
  <si>
    <t>LSFOR-2016</t>
  </si>
  <si>
    <t>First sampling</t>
  </si>
  <si>
    <t>Last Sampling</t>
  </si>
  <si>
    <t>Community Type</t>
  </si>
  <si>
    <t>Plant Community</t>
  </si>
  <si>
    <t>no living trees in 2021</t>
  </si>
  <si>
    <t>no trees</t>
  </si>
  <si>
    <t>Quercus laurifolia - Ulmus americana / Fraxinus caroliniana - Carpinus caroliniana / Saur cer - Carex spp.</t>
  </si>
  <si>
    <t>JURO marsh</t>
  </si>
  <si>
    <t>Juncus roe - Persicaria - Typha marsh</t>
  </si>
  <si>
    <t>3-square marsh</t>
  </si>
  <si>
    <t>Pinus serotina / Ilex glabra-coriacea - Lyonia lucida - Aralia spinosa</t>
  </si>
  <si>
    <t>Tidal-not</t>
  </si>
  <si>
    <t>Storm_Surge_Vulnerable</t>
  </si>
  <si>
    <t>Open Water</t>
  </si>
  <si>
    <t>P_NativeSpDiversity</t>
  </si>
  <si>
    <t>P_NonnativeSpDiversity</t>
  </si>
  <si>
    <r>
      <t xml:space="preserve">Non-woody diversity Shannon H; </t>
    </r>
    <r>
      <rPr>
        <sz val="11"/>
        <color rgb="FFFF0000"/>
        <rFont val="Calibri"/>
        <family val="2"/>
        <scheme val="minor"/>
      </rPr>
      <t>0 means 1 species</t>
    </r>
  </si>
  <si>
    <t>P_RichnessNative</t>
  </si>
  <si>
    <t>Native Richness</t>
  </si>
  <si>
    <t>Nonnative Richness</t>
  </si>
  <si>
    <t>Shannon_H; 0 means 1 species</t>
  </si>
  <si>
    <t>Site-Year</t>
  </si>
  <si>
    <t>P_RichnessNonnative</t>
  </si>
  <si>
    <t>StormSurge Vulnerable</t>
  </si>
  <si>
    <t>P_MeanCWoody</t>
  </si>
  <si>
    <t>P_Mean C_Woody per year</t>
  </si>
  <si>
    <t>Woody mean C val</t>
  </si>
  <si>
    <t>TITAN Above/Below Salt Sensitive Species Threshold</t>
  </si>
  <si>
    <t>Above</t>
  </si>
  <si>
    <t>Below</t>
  </si>
  <si>
    <t>Yrs Betw 1st + last</t>
  </si>
  <si>
    <t>TITAN Above/Below Salt Sensitive Threshold</t>
  </si>
  <si>
    <t>Both</t>
  </si>
  <si>
    <t>P_FQI_All</t>
  </si>
  <si>
    <t>P_FQI_Herb</t>
  </si>
  <si>
    <t>P_FQI_Woody</t>
  </si>
  <si>
    <t>W_Inf_Gr_SalPSU</t>
  </si>
  <si>
    <t>R_NCWAM</t>
  </si>
  <si>
    <t>LOW</t>
  </si>
  <si>
    <t>HIGH</t>
  </si>
  <si>
    <t>MEDIUM</t>
  </si>
  <si>
    <t>P_RichnessAll per decade</t>
  </si>
  <si>
    <t>P_RichnessHerbac per decade</t>
  </si>
  <si>
    <t>P_NonnativePercTotCover per decade</t>
  </si>
  <si>
    <t>P_PercNonnativeSpAll per decade</t>
  </si>
  <si>
    <t>P_PercNonnativeSpHerbac per decade</t>
  </si>
  <si>
    <t>P_MeanCAll per decade</t>
  </si>
  <si>
    <t>P_MeanC_Herbac per decade</t>
  </si>
  <si>
    <t>P_Mean C_Woody per decade</t>
  </si>
  <si>
    <t>P_PercBrkshTolSpAll per decade</t>
  </si>
  <si>
    <t>P_PercBrkshTolHerbac per decade</t>
  </si>
  <si>
    <t>P_BrkshTolPercTotCover per decade</t>
  </si>
  <si>
    <t>P_WoodyBasalArea(sqcm in 10x10m_area) per decade</t>
  </si>
  <si>
    <t>P_WoodyStemCount(in100sqm) per decade</t>
  </si>
  <si>
    <t>P_FQI_All per decade</t>
  </si>
  <si>
    <t>P_FQI_Herb per decade</t>
  </si>
  <si>
    <t>P_FQI_Woody per decade</t>
  </si>
  <si>
    <t>P_RichnessNative per decade</t>
  </si>
  <si>
    <t>P_DiversAll ShannonH per decade</t>
  </si>
  <si>
    <t>P_DiversHerbs per decade</t>
  </si>
  <si>
    <t>P_DiversWoody per decade</t>
  </si>
  <si>
    <t>P_NativeSpDiversity per decade</t>
  </si>
  <si>
    <t>Group</t>
  </si>
  <si>
    <t>Short</t>
  </si>
  <si>
    <t>P_WoodyRichness per decade</t>
  </si>
  <si>
    <t>W_SalRegime_Orig</t>
  </si>
  <si>
    <t>P_CommType_Orig</t>
  </si>
  <si>
    <t>Percent species that are BT</t>
  </si>
  <si>
    <t>Number of brackish tolerant (BT) species</t>
  </si>
  <si>
    <t>W_Gr_pH</t>
  </si>
  <si>
    <t>W_S_pH</t>
  </si>
  <si>
    <t>S_TopHoriz_Ca:Mg ratio</t>
  </si>
  <si>
    <t>Ave of Ca:Mg ratio</t>
  </si>
  <si>
    <t>Average of K (ppm=mg/kg)  Mehlich III</t>
  </si>
  <si>
    <t>S_TopHoriz_K_ppm</t>
  </si>
  <si>
    <t>NMDS Comm Spp; Pres-Abs; Dist per Yr</t>
  </si>
  <si>
    <t>NMDS All Woody Spp; Pres-Abs; Dist per Yr</t>
  </si>
  <si>
    <t>P_NMDS Common Relative Dist Shift per decade; common pres-abs data</t>
  </si>
  <si>
    <t>P_NMDS Woody Rel Dist Shifted per decade</t>
  </si>
  <si>
    <t>S_EC per decade</t>
  </si>
  <si>
    <t>S_CEC per decade</t>
  </si>
  <si>
    <t>S_Na_ppm per decade</t>
  </si>
  <si>
    <t>S_Ca_ppm per decade</t>
  </si>
  <si>
    <t>S_Mg_ppm per decade</t>
  </si>
  <si>
    <t>S_Ca+Mg_ppm per decade</t>
  </si>
  <si>
    <t>S_pH per decade</t>
  </si>
  <si>
    <t>P_CommType at Smpl Time</t>
  </si>
  <si>
    <t>W_SalRegime at Smpl Time</t>
  </si>
  <si>
    <t>recently logged and growing back; hedgerows!</t>
  </si>
  <si>
    <t>recently logged and growing back; not representative of transitional areas</t>
  </si>
  <si>
    <t>CommTypeORIG</t>
  </si>
  <si>
    <t>Water_Sali_ORIG</t>
  </si>
  <si>
    <t>Herb Taxa</t>
  </si>
  <si>
    <t>Shrub Taxa</t>
  </si>
  <si>
    <t>Tree Taxa</t>
  </si>
  <si>
    <t>Vine Taxa</t>
  </si>
  <si>
    <t>total cover herbs</t>
  </si>
  <si>
    <t>Total ave cover across all site sampling area</t>
  </si>
  <si>
    <t>P_HerbTaxaCover</t>
  </si>
  <si>
    <t>P_ShrubTaxa Cover</t>
  </si>
  <si>
    <t>P_TreeTaxa Cover</t>
  </si>
  <si>
    <t>P_VineTaxa Cover</t>
  </si>
  <si>
    <t>P_HerbTaxaCover per decade</t>
  </si>
  <si>
    <t>P_ShrubTaxaCover per decade</t>
  </si>
  <si>
    <t>P_TreeTaxaCover per decade</t>
  </si>
  <si>
    <t>P_VineTaxaCover per decade</t>
  </si>
  <si>
    <t>TITAN Above/Below Ca+Mg Threshold</t>
  </si>
  <si>
    <t>P_Wetness Affinity Index</t>
  </si>
  <si>
    <t>P_Wetness Affinity Index per decade</t>
  </si>
  <si>
    <t>PCS/Nutrien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</si>
</sst>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000"/>
    <numFmt numFmtId="165" formatCode="0.000000000"/>
    <numFmt numFmtId="166" formatCode="0.0000"/>
    <numFmt numFmtId="167" formatCode="0.000"/>
    <numFmt numFmtId="168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43">
    <xf numFmtId="0" fontId="0" fillId="0" borderId="0" xfId="0"/>
    <xf numFmtId="0" fontId="0" fillId="2" borderId="0" xfId="0" applyFill="1" applyAlignment="1">
      <alignment wrapText="1"/>
    </xf>
    <xf numFmtId="1" fontId="0" fillId="2" borderId="0" xfId="0" applyNumberFormat="1" applyFill="1" applyAlignment="1">
      <alignment wrapText="1"/>
    </xf>
    <xf numFmtId="164" fontId="0" fillId="2" borderId="0" xfId="0" applyNumberFormat="1" applyFill="1" applyAlignment="1">
      <alignment wrapText="1"/>
    </xf>
    <xf numFmtId="165" fontId="0" fillId="2" borderId="0" xfId="0" applyNumberFormat="1" applyFill="1" applyAlignment="1">
      <alignment horizontal="center" wrapText="1"/>
    </xf>
    <xf numFmtId="165" fontId="0" fillId="2" borderId="1" xfId="0" applyNumberFormat="1" applyFill="1" applyBorder="1" applyAlignment="1">
      <alignment horizontal="center" wrapText="1"/>
    </xf>
    <xf numFmtId="14" fontId="0" fillId="0" borderId="0" xfId="0" applyNumberFormat="1" applyAlignment="1">
      <alignment horizontal="center" wrapText="1"/>
    </xf>
    <xf numFmtId="1" fontId="0" fillId="2" borderId="0" xfId="0" applyNumberFormat="1" applyFill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0" fillId="3" borderId="0" xfId="0" applyNumberFormat="1" applyFill="1"/>
    <xf numFmtId="0" fontId="3" fillId="0" borderId="0" xfId="0" applyFont="1"/>
    <xf numFmtId="14" fontId="0" fillId="3" borderId="0" xfId="0" applyNumberFormat="1" applyFill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2" fontId="0" fillId="0" borderId="0" xfId="0" applyNumberFormat="1"/>
    <xf numFmtId="0" fontId="4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6" borderId="0" xfId="0" applyFont="1" applyFill="1" applyAlignment="1">
      <alignment vertical="top" wrapText="1"/>
    </xf>
    <xf numFmtId="0" fontId="5" fillId="6" borderId="0" xfId="0" applyFont="1" applyFill="1" applyAlignment="1">
      <alignment vertical="top" wrapText="1"/>
    </xf>
    <xf numFmtId="0" fontId="4" fillId="7" borderId="2" xfId="0" applyFont="1" applyFill="1" applyBorder="1" applyAlignment="1">
      <alignment horizontal="center" vertical="top" wrapText="1"/>
    </xf>
    <xf numFmtId="2" fontId="4" fillId="7" borderId="2" xfId="0" applyNumberFormat="1" applyFont="1" applyFill="1" applyBorder="1" applyAlignment="1">
      <alignment horizontal="center" vertical="top" wrapText="1"/>
    </xf>
    <xf numFmtId="168" fontId="4" fillId="7" borderId="2" xfId="0" applyNumberFormat="1" applyFont="1" applyFill="1" applyBorder="1" applyAlignment="1">
      <alignment horizontal="center" vertical="top" wrapText="1"/>
    </xf>
    <xf numFmtId="168" fontId="4" fillId="5" borderId="2" xfId="0" applyNumberFormat="1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2" fontId="4" fillId="4" borderId="2" xfId="0" applyNumberFormat="1" applyFont="1" applyFill="1" applyBorder="1" applyAlignment="1">
      <alignment vertical="top" wrapText="1"/>
    </xf>
    <xf numFmtId="0" fontId="6" fillId="9" borderId="2" xfId="0" applyFont="1" applyFill="1" applyBorder="1" applyAlignment="1">
      <alignment vertical="top" wrapText="1"/>
    </xf>
    <xf numFmtId="168" fontId="4" fillId="4" borderId="2" xfId="0" applyNumberFormat="1" applyFont="1" applyFill="1" applyBorder="1" applyAlignment="1">
      <alignment vertical="top" wrapText="1"/>
    </xf>
    <xf numFmtId="168" fontId="6" fillId="9" borderId="2" xfId="0" applyNumberFormat="1" applyFont="1" applyFill="1" applyBorder="1" applyAlignment="1">
      <alignment vertical="top" wrapText="1"/>
    </xf>
    <xf numFmtId="0" fontId="6" fillId="9" borderId="2" xfId="0" applyFont="1" applyFill="1" applyBorder="1" applyAlignment="1">
      <alignment horizontal="center" vertical="top" wrapText="1"/>
    </xf>
    <xf numFmtId="1" fontId="6" fillId="9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2" fillId="0" borderId="3" xfId="0" applyFont="1" applyBorder="1"/>
    <xf numFmtId="168" fontId="0" fillId="0" borderId="0" xfId="0" applyNumberFormat="1" applyAlignment="1">
      <alignment horizontal="center"/>
    </xf>
    <xf numFmtId="168" fontId="0" fillId="0" borderId="0" xfId="0" applyNumberFormat="1"/>
    <xf numFmtId="0" fontId="2" fillId="0" borderId="0" xfId="0" applyFont="1"/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168" fontId="0" fillId="3" borderId="0" xfId="0" applyNumberFormat="1" applyFill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2" fontId="2" fillId="11" borderId="4" xfId="0" applyNumberFormat="1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right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0" fillId="14" borderId="0" xfId="0" applyFill="1"/>
    <xf numFmtId="0" fontId="0" fillId="13" borderId="0" xfId="0" applyFill="1" applyAlignment="1">
      <alignment horizontal="center"/>
    </xf>
    <xf numFmtId="0" fontId="0" fillId="13" borderId="0" xfId="0" applyFill="1"/>
    <xf numFmtId="0" fontId="4" fillId="0" borderId="0" xfId="0" applyFont="1"/>
    <xf numFmtId="14" fontId="0" fillId="0" borderId="0" xfId="0" applyNumberFormat="1"/>
    <xf numFmtId="0" fontId="0" fillId="0" borderId="0" xfId="0" applyAlignment="1">
      <alignment horizontal="right"/>
    </xf>
    <xf numFmtId="2" fontId="0" fillId="13" borderId="0" xfId="0" applyNumberFormat="1" applyFill="1" applyAlignment="1">
      <alignment horizontal="center"/>
    </xf>
    <xf numFmtId="0" fontId="4" fillId="13" borderId="0" xfId="0" applyFont="1" applyFill="1"/>
    <xf numFmtId="0" fontId="0" fillId="14" borderId="0" xfId="0" applyFill="1" applyAlignment="1">
      <alignment horizontal="center"/>
    </xf>
    <xf numFmtId="2" fontId="0" fillId="1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17" fontId="0" fillId="3" borderId="0" xfId="0" applyNumberFormat="1" applyFill="1"/>
    <xf numFmtId="0" fontId="8" fillId="0" borderId="0" xfId="0" applyFont="1"/>
    <xf numFmtId="0" fontId="2" fillId="15" borderId="0" xfId="0" applyFont="1" applyFill="1" applyAlignment="1">
      <alignment vertical="top" wrapText="1"/>
    </xf>
    <xf numFmtId="2" fontId="2" fillId="15" borderId="0" xfId="0" applyNumberFormat="1" applyFont="1" applyFill="1" applyAlignment="1">
      <alignment horizontal="center" vertical="top" wrapText="1"/>
    </xf>
    <xf numFmtId="0" fontId="0" fillId="0" borderId="0" xfId="0" applyAlignment="1">
      <alignment wrapText="1"/>
    </xf>
    <xf numFmtId="0" fontId="2" fillId="16" borderId="3" xfId="0" applyFont="1" applyFill="1" applyBorder="1" applyAlignment="1">
      <alignment wrapText="1"/>
    </xf>
    <xf numFmtId="0" fontId="2" fillId="17" borderId="3" xfId="0" applyFont="1" applyFill="1" applyBorder="1" applyAlignment="1">
      <alignment wrapText="1"/>
    </xf>
    <xf numFmtId="0" fontId="2" fillId="16" borderId="3" xfId="0" applyFont="1" applyFill="1" applyBorder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18" borderId="0" xfId="0" applyFont="1" applyFill="1" applyAlignment="1">
      <alignment vertical="top" wrapText="1"/>
    </xf>
    <xf numFmtId="0" fontId="2" fillId="16" borderId="0" xfId="0" applyFont="1" applyFill="1" applyAlignment="1">
      <alignment wrapText="1"/>
    </xf>
    <xf numFmtId="0" fontId="9" fillId="17" borderId="0" xfId="0" applyFont="1" applyFill="1" applyAlignment="1">
      <alignment wrapText="1"/>
    </xf>
    <xf numFmtId="0" fontId="2" fillId="17" borderId="0" xfId="0" applyFont="1" applyFill="1" applyAlignment="1">
      <alignment horizontal="center" wrapText="1"/>
    </xf>
    <xf numFmtId="0" fontId="2" fillId="17" borderId="0" xfId="0" applyFont="1" applyFill="1" applyAlignment="1">
      <alignment wrapText="1"/>
    </xf>
    <xf numFmtId="1" fontId="0" fillId="17" borderId="0" xfId="0" applyNumberFormat="1" applyFill="1" applyAlignment="1">
      <alignment vertical="top" wrapText="1"/>
    </xf>
    <xf numFmtId="2" fontId="0" fillId="17" borderId="0" xfId="0" applyNumberFormat="1" applyFill="1" applyAlignment="1">
      <alignment vertical="top" wrapText="1"/>
    </xf>
    <xf numFmtId="1" fontId="1" fillId="0" borderId="0" xfId="0" applyNumberFormat="1" applyFont="1"/>
    <xf numFmtId="0" fontId="0" fillId="0" borderId="0" xfId="0" applyAlignment="1">
      <alignment horizontal="left"/>
    </xf>
    <xf numFmtId="0" fontId="2" fillId="15" borderId="3" xfId="0" applyFont="1" applyFill="1" applyBorder="1"/>
    <xf numFmtId="168" fontId="4" fillId="0" borderId="0" xfId="0" applyNumberFormat="1" applyFont="1" applyAlignment="1">
      <alignment vertical="top" wrapText="1"/>
    </xf>
    <xf numFmtId="0" fontId="1" fillId="0" borderId="0" xfId="0" applyFont="1"/>
    <xf numFmtId="0" fontId="0" fillId="20" borderId="0" xfId="0" applyFill="1" applyAlignment="1">
      <alignment horizontal="center"/>
    </xf>
    <xf numFmtId="2" fontId="4" fillId="5" borderId="2" xfId="0" applyNumberFormat="1" applyFont="1" applyFill="1" applyBorder="1" applyAlignment="1">
      <alignment horizontal="center" vertical="top" wrapText="1"/>
    </xf>
    <xf numFmtId="2" fontId="0" fillId="19" borderId="0" xfId="0" applyNumberFormat="1" applyFill="1" applyAlignment="1">
      <alignment horizontal="center"/>
    </xf>
    <xf numFmtId="2" fontId="0" fillId="20" borderId="0" xfId="0" applyNumberFormat="1" applyFill="1" applyAlignment="1">
      <alignment horizontal="center"/>
    </xf>
    <xf numFmtId="0" fontId="3" fillId="21" borderId="0" xfId="0" applyFont="1" applyFill="1"/>
    <xf numFmtId="168" fontId="9" fillId="17" borderId="0" xfId="0" applyNumberFormat="1" applyFont="1" applyFill="1" applyAlignment="1">
      <alignment wrapText="1"/>
    </xf>
    <xf numFmtId="1" fontId="2" fillId="3" borderId="0" xfId="0" applyNumberFormat="1" applyFont="1" applyFill="1" applyAlignment="1">
      <alignment horizontal="center" vertical="top" wrapText="1"/>
    </xf>
    <xf numFmtId="0" fontId="0" fillId="0" borderId="0" xfId="1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5" fillId="4" borderId="2" xfId="0" applyNumberFormat="1" applyFont="1" applyFill="1" applyBorder="1" applyAlignment="1">
      <alignment horizontal="center" vertical="top" wrapText="1"/>
    </xf>
    <xf numFmtId="1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4" fillId="0" borderId="2" xfId="0" applyNumberFormat="1" applyFont="1" applyBorder="1" applyAlignment="1">
      <alignment horizontal="center" vertical="top" wrapText="1"/>
    </xf>
    <xf numFmtId="168" fontId="4" fillId="0" borderId="2" xfId="0" applyNumberFormat="1" applyFont="1" applyBorder="1" applyAlignment="1">
      <alignment vertical="top" wrapText="1"/>
    </xf>
    <xf numFmtId="0" fontId="3" fillId="10" borderId="0" xfId="0" applyFont="1" applyFill="1"/>
    <xf numFmtId="1" fontId="3" fillId="10" borderId="0" xfId="0" applyNumberFormat="1" applyFont="1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/>
    </xf>
    <xf numFmtId="168" fontId="4" fillId="4" borderId="2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3" fillId="0" borderId="3" xfId="0" applyFont="1" applyBorder="1"/>
    <xf numFmtId="0" fontId="12" fillId="0" borderId="0" xfId="0" applyFont="1" applyAlignment="1">
      <alignment horizontal="center"/>
    </xf>
    <xf numFmtId="167" fontId="12" fillId="0" borderId="0" xfId="0" applyNumberFormat="1" applyFont="1" applyAlignment="1">
      <alignment horizontal="center"/>
    </xf>
    <xf numFmtId="167" fontId="12" fillId="0" borderId="0" xfId="0" applyNumberFormat="1" applyFont="1"/>
    <xf numFmtId="2" fontId="12" fillId="0" borderId="0" xfId="0" applyNumberFormat="1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2" fillId="3" borderId="0" xfId="0" applyFont="1" applyFill="1" applyAlignment="1">
      <alignment horizontal="center"/>
    </xf>
    <xf numFmtId="2" fontId="12" fillId="3" borderId="0" xfId="0" applyNumberFormat="1" applyFont="1" applyFill="1" applyAlignment="1">
      <alignment horizontal="center"/>
    </xf>
    <xf numFmtId="1" fontId="12" fillId="0" borderId="0" xfId="0" applyNumberFormat="1" applyFont="1" applyAlignment="1">
      <alignment horizontal="center"/>
    </xf>
    <xf numFmtId="168" fontId="12" fillId="0" borderId="0" xfId="0" applyNumberFormat="1" applyFont="1"/>
    <xf numFmtId="168" fontId="4" fillId="3" borderId="2" xfId="0" applyNumberFormat="1" applyFont="1" applyFill="1" applyBorder="1" applyAlignment="1">
      <alignment vertical="top" wrapText="1"/>
    </xf>
    <xf numFmtId="168" fontId="0" fillId="0" borderId="0" xfId="0" applyNumberFormat="1" applyAlignment="1">
      <alignment horizontal="right"/>
    </xf>
    <xf numFmtId="0" fontId="6" fillId="4" borderId="2" xfId="0" applyFont="1" applyFill="1" applyBorder="1" applyAlignment="1">
      <alignment vertical="top" wrapText="1"/>
    </xf>
    <xf numFmtId="168" fontId="6" fillId="4" borderId="2" xfId="0" applyNumberFormat="1" applyFont="1" applyFill="1" applyBorder="1" applyAlignment="1">
      <alignment vertical="top" wrapText="1"/>
    </xf>
    <xf numFmtId="0" fontId="6" fillId="4" borderId="2" xfId="0" applyFont="1" applyFill="1" applyBorder="1" applyAlignment="1">
      <alignment horizontal="center" vertical="top" wrapText="1"/>
    </xf>
    <xf numFmtId="2" fontId="0" fillId="7" borderId="0" xfId="0" applyNumberFormat="1" applyFill="1"/>
    <xf numFmtId="0" fontId="0" fillId="7" borderId="0" xfId="0" applyFill="1"/>
    <xf numFmtId="0" fontId="4" fillId="7" borderId="0" xfId="0" applyFont="1" applyFill="1" applyAlignment="1">
      <alignment vertical="top" wrapText="1"/>
    </xf>
    <xf numFmtId="2" fontId="12" fillId="0" borderId="0" xfId="0" applyNumberFormat="1" applyFont="1"/>
    <xf numFmtId="168" fontId="4" fillId="22" borderId="2" xfId="0" applyNumberFormat="1" applyFont="1" applyFill="1" applyBorder="1" applyAlignment="1">
      <alignment vertical="top" wrapText="1"/>
    </xf>
    <xf numFmtId="168" fontId="0" fillId="22" borderId="0" xfId="0" applyNumberFormat="1" applyFill="1" applyAlignment="1">
      <alignment horizontal="center"/>
    </xf>
    <xf numFmtId="168" fontId="12" fillId="22" borderId="0" xfId="0" applyNumberFormat="1" applyFont="1" applyFill="1" applyAlignment="1">
      <alignment horizontal="center"/>
    </xf>
    <xf numFmtId="168" fontId="0" fillId="22" borderId="0" xfId="0" applyNumberFormat="1" applyFill="1"/>
    <xf numFmtId="0" fontId="4" fillId="22" borderId="0" xfId="0" applyFont="1" applyFill="1" applyAlignment="1">
      <alignment vertical="top" wrapText="1"/>
    </xf>
    <xf numFmtId="0" fontId="0" fillId="22" borderId="0" xfId="0" applyFill="1"/>
    <xf numFmtId="168" fontId="4" fillId="21" borderId="2" xfId="0" applyNumberFormat="1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00B0F0"/>
        </patternFill>
      </fill>
    </dxf>
    <dxf>
      <font>
        <color auto="1"/>
      </font>
      <fill>
        <patternFill>
          <bgColor theme="5" tint="-0.24994659260841701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anopulos, Kristie" id="{196107FE-F96F-4741-9DDE-B4F02A6DC5C9}" userId="S::Kristie.Gianopulos@deq.nc.gov::18450cca-704e-46f6-b845-fc9114e5fae8" providerId="AD"/>
  <person displayName="Kristie" id="{7C59F402-A602-49D6-B853-6C268CE1AFD2}" userId="S::Kristie.Gianopulos@ncdenr.gov::18450cca-704e-46f6-b845-fc9114e5fae8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U1" dT="2023-08-30T15:37:55.38" personId="{196107FE-F96F-4741-9DDE-B4F02A6DC5C9}" id="{4FB7186A-510C-4E9D-AB10-1CD3A236B3FE}">
    <text>Diff is from Genus level ID that couldn't assign native/nonnative to.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J157" dT="2023-01-23T19:47:51.16" personId="{7C59F402-A602-49D6-B853-6C268CE1AFD2}" id="{04017C22-F5AC-44CD-BF7A-0E8B4B1333E7}">
    <text>ALL species woody except 1, ID'd only to species, so no C val. avail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AD835-BA46-4553-A7CC-8052B2338A89}">
  <dimension ref="A1:CD427"/>
  <sheetViews>
    <sheetView tabSelected="1" zoomScale="80" zoomScaleNormal="80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C8" sqref="C8"/>
    </sheetView>
  </sheetViews>
  <sheetFormatPr defaultRowHeight="15" x14ac:dyDescent="0.25"/>
  <cols>
    <col min="1" max="1" width="13.140625" customWidth="1"/>
    <col min="2" max="2" width="16.5703125" customWidth="1"/>
    <col min="3" max="3" width="10.85546875" customWidth="1"/>
    <col min="4" max="4" width="29.5703125" customWidth="1"/>
    <col min="5" max="5" width="21" customWidth="1"/>
    <col min="6" max="7" width="16.28515625" customWidth="1"/>
    <col min="8" max="8" width="10.42578125" customWidth="1"/>
    <col min="9" max="12" width="9.28515625" style="20" customWidth="1"/>
    <col min="13" max="13" width="11.42578125" style="22" customWidth="1"/>
    <col min="14" max="14" width="11.7109375" style="25" customWidth="1"/>
    <col min="15" max="15" width="14.140625" style="23" customWidth="1"/>
    <col min="16" max="16" width="12.85546875" style="20" customWidth="1"/>
    <col min="17" max="17" width="15.5703125" style="23" customWidth="1"/>
    <col min="18" max="19" width="9.140625" customWidth="1"/>
    <col min="20" max="20" width="11.5703125" style="20" customWidth="1"/>
    <col min="21" max="21" width="12.85546875" style="25" customWidth="1"/>
    <col min="22" max="22" width="9.85546875" style="23" customWidth="1"/>
    <col min="23" max="23" width="11.28515625" style="44" customWidth="1"/>
    <col min="24" max="24" width="10.140625" style="44" customWidth="1"/>
    <col min="25" max="29" width="11.28515625" style="44" customWidth="1"/>
    <col min="30" max="30" width="10.140625" style="20" customWidth="1"/>
    <col min="31" max="31" width="14.140625" style="44" customWidth="1"/>
    <col min="32" max="34" width="12.85546875" style="20" customWidth="1"/>
    <col min="35" max="35" width="12.85546875" style="44" customWidth="1"/>
    <col min="36" max="42" width="12.85546875" style="20" customWidth="1"/>
    <col min="43" max="44" width="12.85546875" style="23" customWidth="1"/>
    <col min="45" max="46" width="12.85546875" style="20" customWidth="1"/>
    <col min="47" max="49" width="13.28515625" style="20" customWidth="1"/>
    <col min="50" max="50" width="11" customWidth="1"/>
    <col min="51" max="51" width="9.140625" style="67" customWidth="1"/>
    <col min="52" max="52" width="11" style="25" customWidth="1"/>
    <col min="53" max="54" width="11" style="45" customWidth="1"/>
    <col min="55" max="56" width="8.7109375" style="45" customWidth="1"/>
    <col min="57" max="57" width="8.7109375" style="139" customWidth="1"/>
    <col min="58" max="58" width="11" customWidth="1"/>
    <col min="59" max="60" width="11" style="45" customWidth="1"/>
    <col min="61" max="61" width="11" customWidth="1"/>
    <col min="62" max="62" width="12.28515625" style="45" customWidth="1"/>
    <col min="63" max="63" width="14.7109375" style="45" customWidth="1"/>
    <col min="64" max="64" width="10.7109375" style="45" customWidth="1"/>
    <col min="65" max="65" width="11" style="25" customWidth="1"/>
    <col min="66" max="66" width="9.85546875" style="45" customWidth="1"/>
    <col min="67" max="67" width="10.7109375" style="45" customWidth="1"/>
    <col min="68" max="69" width="9.140625" customWidth="1"/>
    <col min="70" max="70" width="11.85546875" style="20" customWidth="1"/>
    <col min="71" max="71" width="13.5703125" style="13" customWidth="1"/>
    <col min="72" max="72" width="13.140625" style="44" customWidth="1"/>
    <col min="73" max="73" width="13" style="44" customWidth="1"/>
    <col min="74" max="75" width="12.85546875" style="44" customWidth="1"/>
    <col min="76" max="77" width="14.5703125" customWidth="1"/>
    <col min="78" max="79" width="11" customWidth="1"/>
    <col min="81" max="81" width="11.28515625" style="44" customWidth="1"/>
  </cols>
  <sheetData>
    <row r="1" spans="1:82" s="18" customFormat="1" ht="64.5" customHeight="1" x14ac:dyDescent="0.25">
      <c r="A1" s="26" t="s">
        <v>0</v>
      </c>
      <c r="B1" s="26" t="s">
        <v>6</v>
      </c>
      <c r="C1" s="26" t="s">
        <v>806</v>
      </c>
      <c r="D1" s="26" t="s">
        <v>4</v>
      </c>
      <c r="E1" s="26" t="s">
        <v>837</v>
      </c>
      <c r="F1" s="26" t="s">
        <v>10</v>
      </c>
      <c r="G1" s="26" t="s">
        <v>9</v>
      </c>
      <c r="H1" s="26" t="s">
        <v>806</v>
      </c>
      <c r="I1" s="27" t="s">
        <v>11</v>
      </c>
      <c r="J1" s="27" t="s">
        <v>1042</v>
      </c>
      <c r="K1" s="27" t="s">
        <v>838</v>
      </c>
      <c r="L1" s="27" t="s">
        <v>839</v>
      </c>
      <c r="M1" s="100" t="s">
        <v>1087</v>
      </c>
      <c r="N1" s="100" t="s">
        <v>1088</v>
      </c>
      <c r="O1" s="28" t="s">
        <v>1099</v>
      </c>
      <c r="P1" s="27" t="s">
        <v>1098</v>
      </c>
      <c r="Q1" s="108" t="s">
        <v>840</v>
      </c>
      <c r="R1" s="29" t="s">
        <v>841</v>
      </c>
      <c r="S1" s="30" t="s">
        <v>842</v>
      </c>
      <c r="T1" s="31" t="s">
        <v>843</v>
      </c>
      <c r="U1" s="32" t="s">
        <v>844</v>
      </c>
      <c r="V1" s="32" t="s">
        <v>845</v>
      </c>
      <c r="W1" s="33" t="s">
        <v>846</v>
      </c>
      <c r="X1" s="33" t="s">
        <v>850</v>
      </c>
      <c r="Y1" s="33" t="s">
        <v>1086</v>
      </c>
      <c r="Z1" s="33" t="s">
        <v>847</v>
      </c>
      <c r="AA1" s="33" t="s">
        <v>848</v>
      </c>
      <c r="AB1" s="33" t="s">
        <v>849</v>
      </c>
      <c r="AC1" s="33" t="s">
        <v>1083</v>
      </c>
      <c r="AD1" s="31" t="s">
        <v>851</v>
      </c>
      <c r="AE1" s="33" t="s">
        <v>852</v>
      </c>
      <c r="AF1" s="28" t="s">
        <v>853</v>
      </c>
      <c r="AG1" s="28" t="s">
        <v>854</v>
      </c>
      <c r="AH1" s="28" t="s">
        <v>855</v>
      </c>
      <c r="AI1" s="34" t="s">
        <v>856</v>
      </c>
      <c r="AJ1" s="28" t="s">
        <v>857</v>
      </c>
      <c r="AK1" s="28" t="s">
        <v>1082</v>
      </c>
      <c r="AL1" s="28" t="s">
        <v>858</v>
      </c>
      <c r="AM1" s="28" t="s">
        <v>859</v>
      </c>
      <c r="AN1" s="28" t="s">
        <v>860</v>
      </c>
      <c r="AO1" s="28" t="s">
        <v>861</v>
      </c>
      <c r="AP1" s="28" t="s">
        <v>862</v>
      </c>
      <c r="AQ1" s="92" t="s">
        <v>1048</v>
      </c>
      <c r="AR1" s="92" t="s">
        <v>1081</v>
      </c>
      <c r="AS1" s="35" t="s">
        <v>863</v>
      </c>
      <c r="AT1" s="35" t="s">
        <v>1049</v>
      </c>
      <c r="AU1" s="27" t="s">
        <v>864</v>
      </c>
      <c r="AV1" s="27" t="s">
        <v>1029</v>
      </c>
      <c r="AW1" s="27" t="s">
        <v>1034</v>
      </c>
      <c r="AX1" s="26" t="s">
        <v>868</v>
      </c>
      <c r="AY1" s="131" t="s">
        <v>877</v>
      </c>
      <c r="AZ1" s="36" t="s">
        <v>865</v>
      </c>
      <c r="BA1" s="38" t="s">
        <v>869</v>
      </c>
      <c r="BB1" s="38" t="s">
        <v>1036</v>
      </c>
      <c r="BC1" s="38" t="s">
        <v>1045</v>
      </c>
      <c r="BD1" s="38" t="s">
        <v>1046</v>
      </c>
      <c r="BE1" s="136" t="s">
        <v>1047</v>
      </c>
      <c r="BF1" s="37" t="s">
        <v>866</v>
      </c>
      <c r="BG1" s="37" t="s">
        <v>870</v>
      </c>
      <c r="BH1" s="39" t="s">
        <v>872</v>
      </c>
      <c r="BI1" s="129" t="s">
        <v>867</v>
      </c>
      <c r="BJ1" s="130" t="s">
        <v>873</v>
      </c>
      <c r="BK1" s="38" t="s">
        <v>871</v>
      </c>
      <c r="BL1" s="26" t="s">
        <v>1119</v>
      </c>
      <c r="BM1" s="36" t="s">
        <v>874</v>
      </c>
      <c r="BN1" s="26" t="s">
        <v>1026</v>
      </c>
      <c r="BO1" s="26" t="s">
        <v>1027</v>
      </c>
      <c r="BP1" s="26" t="s">
        <v>875</v>
      </c>
      <c r="BQ1" s="26" t="s">
        <v>876</v>
      </c>
      <c r="BR1" s="40" t="s">
        <v>878</v>
      </c>
      <c r="BS1" s="41" t="s">
        <v>879</v>
      </c>
      <c r="BT1" s="115" t="s">
        <v>1110</v>
      </c>
      <c r="BU1" s="115" t="s">
        <v>1111</v>
      </c>
      <c r="BV1" s="115" t="s">
        <v>1112</v>
      </c>
      <c r="BW1" s="115" t="s">
        <v>1113</v>
      </c>
      <c r="BX1" s="42" t="s">
        <v>880</v>
      </c>
      <c r="BY1" s="42" t="s">
        <v>881</v>
      </c>
      <c r="BZ1" s="42" t="s">
        <v>882</v>
      </c>
      <c r="CA1" s="18" t="s">
        <v>1035</v>
      </c>
      <c r="CB1" s="18" t="s">
        <v>1039</v>
      </c>
      <c r="CC1" s="33" t="s">
        <v>846</v>
      </c>
      <c r="CD1" s="18" t="s">
        <v>1118</v>
      </c>
    </row>
    <row r="2" spans="1:82" s="90" customFormat="1" x14ac:dyDescent="0.25">
      <c r="A2" t="s">
        <v>19</v>
      </c>
      <c r="B2" t="s">
        <v>24</v>
      </c>
      <c r="C2" t="s">
        <v>23</v>
      </c>
      <c r="D2" s="43" t="s">
        <v>22</v>
      </c>
      <c r="E2" t="s">
        <v>20</v>
      </c>
      <c r="F2">
        <f>VLOOKUP(B2,'site info'!H:M,5,FALSE)</f>
        <v>34.848538658000002</v>
      </c>
      <c r="G2">
        <f>VLOOKUP(B2,'site info'!H:M,6,FALSE)</f>
        <v>-76.701595717000004</v>
      </c>
      <c r="H2" t="s">
        <v>23</v>
      </c>
      <c r="I2" s="20">
        <v>2007</v>
      </c>
      <c r="J2" s="20">
        <v>15</v>
      </c>
      <c r="K2" s="20">
        <v>1</v>
      </c>
      <c r="L2" s="20">
        <v>1</v>
      </c>
      <c r="M2" s="22">
        <v>1.2158833358692127E-2</v>
      </c>
      <c r="N2" s="24">
        <v>1.5308350851015202E-3</v>
      </c>
      <c r="O2" s="23" t="s">
        <v>28</v>
      </c>
      <c r="P2" s="20" t="s">
        <v>26</v>
      </c>
      <c r="Q2" s="23">
        <v>3.3</v>
      </c>
      <c r="R2">
        <v>0.45</v>
      </c>
      <c r="S2">
        <v>0.45</v>
      </c>
      <c r="T2" s="20"/>
      <c r="U2" s="25"/>
      <c r="V2" s="23">
        <f>VLOOKUP(D2,'sl metrics top horiz'!$B:$H,4,FALSE)</f>
        <v>14.9825</v>
      </c>
      <c r="W2" s="44">
        <f>VLOOKUP(D2,'sl metrics top horiz'!$B:$H,5,FALSE)</f>
        <v>55</v>
      </c>
      <c r="X2" s="44"/>
      <c r="Y2" s="44">
        <f>VLOOKUP(D2,'sl metrics top horiz'!M:O,3,FALSE)</f>
        <v>78</v>
      </c>
      <c r="Z2" s="44">
        <f>VLOOKUP(D2,'sl metrics top horiz'!B:K,8,FALSE)</f>
        <v>339</v>
      </c>
      <c r="AA2" s="44">
        <f>VLOOKUP(D2,'sl metrics top horiz'!B:K,9,FALSE)</f>
        <v>147.5</v>
      </c>
      <c r="AB2" s="44">
        <f t="shared" ref="AB2:AB7" si="0">Z2+AA2</f>
        <v>486.5</v>
      </c>
      <c r="AC2" s="44">
        <f>VLOOKUP(D2,'sl metrics top horiz'!M:N,2,FALSE)</f>
        <v>2.2983050847457629</v>
      </c>
      <c r="AD2" s="20"/>
      <c r="AE2" s="44">
        <f>VLOOKUP(D2,'sl metrics top horiz'!$B:$H,7,FALSE)</f>
        <v>3.73</v>
      </c>
      <c r="AF2" s="20"/>
      <c r="AG2" s="20"/>
      <c r="AH2" s="20"/>
      <c r="AI2" s="44"/>
      <c r="AJ2" s="23"/>
      <c r="AK2" s="23"/>
      <c r="AL2" s="20"/>
      <c r="AM2" s="20"/>
      <c r="AN2" s="20"/>
      <c r="AO2" s="44"/>
      <c r="AP2" s="20"/>
      <c r="AQ2" s="23"/>
      <c r="AR2" s="23"/>
      <c r="AS2" s="20"/>
      <c r="AT2" s="20"/>
      <c r="AU2" s="20">
        <f>VLOOKUP(D2,'pl metrics'!A:H,5,FALSE)</f>
        <v>23</v>
      </c>
      <c r="AV2" s="20">
        <f>VLOOKUP(D2,'pl metrics'!BD:BH,2,FALSE)</f>
        <v>23</v>
      </c>
      <c r="AW2" s="20">
        <f>VLOOKUP(D2,'pl metrics'!BD:BH,3,FALSE)</f>
        <v>0</v>
      </c>
      <c r="AX2">
        <f>VLOOKUP(D2,'pl metrics'!J:S,5,FALSE)</f>
        <v>1</v>
      </c>
      <c r="AY2">
        <f>VLOOKUP(D2,'pl metrics'!AR:BB,11,FALSE)</f>
        <v>22</v>
      </c>
      <c r="AZ2" s="23">
        <f>VLOOKUP(D2,'pl metrics'!A:H,7,FALSE)</f>
        <v>5.3695652173913047</v>
      </c>
      <c r="BA2" s="45">
        <f>VLOOKUP(D2,'pl metrics'!J:Q,7,FALSE)</f>
        <v>6</v>
      </c>
      <c r="BB2" s="45">
        <f>VLOOKUP(D2,'pl metrics'!BO:BP,2,FALSE)</f>
        <v>5.3409090909090908</v>
      </c>
      <c r="BC2" s="44">
        <f t="shared" ref="BC2:BC15" si="1">AZ2*(SQRT(AU2))</f>
        <v>25.751530136048732</v>
      </c>
      <c r="BD2" s="44">
        <f t="shared" ref="BD2:BE5" si="2">BA2*(SQRT(AX2))</f>
        <v>6</v>
      </c>
      <c r="BE2" s="137">
        <f t="shared" si="2"/>
        <v>25.051084171784225</v>
      </c>
      <c r="BF2" s="44">
        <f>VLOOKUP(D2,'pl metrics'!A:H,8,FALSE)</f>
        <v>17.391304347826086</v>
      </c>
      <c r="BG2" s="45">
        <f>VLOOKUP(D2,'pl metrics'!J:Q,8,FALSE)</f>
        <v>0</v>
      </c>
      <c r="BH2" s="45">
        <f>VLOOKUP(D2,'pl metrics'!V:AA,5,FALSE)</f>
        <v>21.386107349235388</v>
      </c>
      <c r="BI2" s="44">
        <f>VLOOKUP(D2,'pl metrics'!AR:AX,6,FALSE)</f>
        <v>0</v>
      </c>
      <c r="BJ2" s="45">
        <f>VLOOKUP(D2,'pl metrics'!V:AA,6,FALSE)</f>
        <v>0</v>
      </c>
      <c r="BK2" s="45">
        <f>VLOOKUP(D2,'pl metrics'!J:S,9,FALSE)</f>
        <v>0</v>
      </c>
      <c r="BL2" s="45">
        <f>VLOOKUP(D2,'pl metrics'!V:AB,7,FALSE)</f>
        <v>3.3913043478260869</v>
      </c>
      <c r="BM2" s="25">
        <f>VLOOKUP(D2,'pl metrics'!AR:BA,8,FALSE)</f>
        <v>3.262</v>
      </c>
      <c r="BN2" s="25">
        <f>VLOOKUP(D2,'pl metrics'!BD:BH,4,FALSE)</f>
        <v>3.262</v>
      </c>
      <c r="BO2" s="44" t="str">
        <f>VLOOKUP(D2,'pl metrics'!BD:BH,5,FALSE)</f>
        <v>x</v>
      </c>
      <c r="BP2">
        <f>VLOOKUP(D2,'pl metrics'!AR:BA,9,FALSE)</f>
        <v>3.2149999999999999</v>
      </c>
      <c r="BQ2">
        <f>VLOOKUP(D2,'pl metrics'!AR:BA,10,FALSE)</f>
        <v>0</v>
      </c>
      <c r="BR2" s="44">
        <f>VLOOKUP(D2,'pl metrics'!AN:AP,3,FALSE)</f>
        <v>373.58000000000004</v>
      </c>
      <c r="BS2" s="13">
        <f>VLOOKUP(D2,'pl metrics'!AN:AP,2,FALSE)</f>
        <v>88.4</v>
      </c>
      <c r="BT2" s="44">
        <f>VLOOKUP(D2,'pl metrics'!AJ:AK,2,FALSE)</f>
        <v>0.2525</v>
      </c>
      <c r="BU2" s="44">
        <f>VLOOKUP(D2,'pl metrics'!$AE:$AH,2,FALSE)</f>
        <v>66.003749999999997</v>
      </c>
      <c r="BV2" s="44">
        <f>VLOOKUP(D2,'pl metrics'!$AE:$AH,3,FALSE)</f>
        <v>189.50125</v>
      </c>
      <c r="BW2" s="44">
        <f>VLOOKUP(D2,'pl metrics'!$AE:$AH,4,FALSE)</f>
        <v>8.8887500000000017</v>
      </c>
      <c r="BX2" t="str">
        <f>VLOOKUP(B2,'site info'!H:T,11,FALSE)</f>
        <v>Forest</v>
      </c>
      <c r="BY2" t="str">
        <f>VLOOKUP(B2,'site info'!H:T,13,FALSE)</f>
        <v>Fresh</v>
      </c>
      <c r="BZ2" t="str">
        <f>VLOOKUP(B2,'site info'!H:T,12,FALSE)</f>
        <v>Non-tidal</v>
      </c>
      <c r="CA2" t="str">
        <f>VLOOKUP(H2,'site info'!G:U,15,FALSE)</f>
        <v>No</v>
      </c>
      <c r="CB2" t="s">
        <v>1041</v>
      </c>
      <c r="CC2" s="44">
        <v>55</v>
      </c>
      <c r="CD2" s="90" t="s">
        <v>1040</v>
      </c>
    </row>
    <row r="3" spans="1:82" s="90" customFormat="1" x14ac:dyDescent="0.25">
      <c r="A3" t="s">
        <v>19</v>
      </c>
      <c r="B3" t="s">
        <v>31</v>
      </c>
      <c r="C3" t="s">
        <v>23</v>
      </c>
      <c r="D3" s="43" t="s">
        <v>30</v>
      </c>
      <c r="E3" t="s">
        <v>20</v>
      </c>
      <c r="F3">
        <f>VLOOKUP(B3,'site info'!H:M,5,FALSE)</f>
        <v>34.848538658000002</v>
      </c>
      <c r="G3">
        <f>VLOOKUP(B3,'site info'!H:M,6,FALSE)</f>
        <v>-76.701595717000004</v>
      </c>
      <c r="H3" t="s">
        <v>23</v>
      </c>
      <c r="I3" s="20">
        <v>2022</v>
      </c>
      <c r="J3" s="20">
        <v>15</v>
      </c>
      <c r="K3" s="20">
        <v>2</v>
      </c>
      <c r="L3" s="20">
        <v>2</v>
      </c>
      <c r="M3" s="22">
        <v>1.2158833358692127E-2</v>
      </c>
      <c r="N3" s="24">
        <v>1.5308350851015202E-3</v>
      </c>
      <c r="O3" s="23" t="s">
        <v>28</v>
      </c>
      <c r="P3" s="20" t="s">
        <v>26</v>
      </c>
      <c r="Q3" s="23">
        <v>3.3</v>
      </c>
      <c r="R3">
        <v>0.45</v>
      </c>
      <c r="S3">
        <v>0.45</v>
      </c>
      <c r="T3" s="20">
        <f>VLOOKUP(D3,'sl metrics top horiz'!B:H,2,FALSE)</f>
        <v>1.5</v>
      </c>
      <c r="U3">
        <f>VLOOKUP(D3,'sl metrics top horiz'!$B:$H,3,FALSE)</f>
        <v>0.05</v>
      </c>
      <c r="V3" s="20">
        <f>VLOOKUP(D3,'sl metrics top horiz'!$B:$H,4,FALSE)</f>
        <v>9.67</v>
      </c>
      <c r="W3" s="44">
        <f>VLOOKUP(D3,'sl metrics top horiz'!$B:$H,5,FALSE)</f>
        <v>26</v>
      </c>
      <c r="X3" s="44">
        <f>VLOOKUP(D3,'sl metrics top horiz'!Q:R,2,FALSE)</f>
        <v>20.85</v>
      </c>
      <c r="Y3" s="44">
        <f>VLOOKUP(D3,'sl metrics top horiz'!M:O,3,FALSE)</f>
        <v>49</v>
      </c>
      <c r="Z3" s="44">
        <f>VLOOKUP(D3,'sl metrics top horiz'!B:K,8,FALSE)</f>
        <v>335</v>
      </c>
      <c r="AA3" s="44">
        <f>VLOOKUP(D3,'sl metrics top horiz'!B:K,9,FALSE)</f>
        <v>93</v>
      </c>
      <c r="AB3" s="44">
        <f t="shared" si="0"/>
        <v>428</v>
      </c>
      <c r="AC3" s="44">
        <f>VLOOKUP(D3,'sl metrics top horiz'!M:N,2,FALSE)</f>
        <v>3.6021505376344085</v>
      </c>
      <c r="AD3" s="20">
        <f>VLOOKUP(D3,'sl metrics top horiz'!$B:$H,6,FALSE)</f>
        <v>15.4</v>
      </c>
      <c r="AE3" s="44">
        <f>VLOOKUP(D3,'sl metrics top horiz'!$B:$H,7,FALSE)</f>
        <v>4.0999999999999996</v>
      </c>
      <c r="AF3" s="20" t="str">
        <f>VLOOKUP(D3,'wtr metrics'!C:AQ,23,FALSE)</f>
        <v>x</v>
      </c>
      <c r="AG3" s="20" t="str">
        <f>VLOOKUP(D3,'wtr metrics'!C:AQ,19,FALSE)</f>
        <v>x</v>
      </c>
      <c r="AH3" s="20" t="str">
        <f>VLOOKUP(D3,'wtr metrics'!C:AQ,16,FALSE)</f>
        <v>x</v>
      </c>
      <c r="AI3" s="44" t="str">
        <f>VLOOKUP(D3,'wtr metrics'!C:AQ,12,FALSE)</f>
        <v>x</v>
      </c>
      <c r="AJ3" s="23" t="str">
        <f>VLOOKUP(D3,'wtr metrics'!C:AQ,8,FALSE)</f>
        <v>x</v>
      </c>
      <c r="AK3" s="23" t="str">
        <f>VLOOKUP(D3,'wtr metrics'!C:M,11,FALSE)</f>
        <v>x</v>
      </c>
      <c r="AL3" s="20" t="str">
        <f>VLOOKUP(D3,'wtr metrics'!C:AQ,41,FALSE)</f>
        <v>x</v>
      </c>
      <c r="AM3" s="20" t="str">
        <f>VLOOKUP(D3,'wtr metrics'!C:AQ,37,FALSE)</f>
        <v>x</v>
      </c>
      <c r="AN3" s="20" t="str">
        <f>VLOOKUP(D3,'wtr metrics'!C:AQ,34,FALSE)</f>
        <v>x</v>
      </c>
      <c r="AO3" s="44" t="str">
        <f>VLOOKUP(D3,'wtr metrics'!C:AQ,30,FALSE)</f>
        <v>x</v>
      </c>
      <c r="AP3" s="20" t="str">
        <f>VLOOKUP(D3,'wtr metrics'!C:AQ,26,FALSE)</f>
        <v>x</v>
      </c>
      <c r="AQ3" s="23"/>
      <c r="AR3" s="23" t="str">
        <f>VLOOKUP(D3,'wtr metrics'!C:AE,29,FALSE)</f>
        <v>x</v>
      </c>
      <c r="AS3" s="13">
        <v>54.444444444444443</v>
      </c>
      <c r="AT3" s="13" t="s">
        <v>1051</v>
      </c>
      <c r="AU3" s="20">
        <f>VLOOKUP(D3,'pl metrics'!A:H,5,FALSE)</f>
        <v>28</v>
      </c>
      <c r="AV3" s="20">
        <f>VLOOKUP(D3,'pl metrics'!BD:BH,2,FALSE)</f>
        <v>27</v>
      </c>
      <c r="AW3" s="20">
        <f>VLOOKUP(D3,'pl metrics'!BD:BH,3,FALSE)</f>
        <v>1</v>
      </c>
      <c r="AX3">
        <f>VLOOKUP(D3,'pl metrics'!J:S,5,FALSE)</f>
        <v>3</v>
      </c>
      <c r="AY3">
        <f>VLOOKUP(D3,'pl metrics'!AR:BB,11,FALSE)</f>
        <v>25</v>
      </c>
      <c r="AZ3" s="23">
        <f>VLOOKUP(D3,'pl metrics'!A:H,7,FALSE)</f>
        <v>4.8928571428571432</v>
      </c>
      <c r="BA3" s="45">
        <f>VLOOKUP(D3,'pl metrics'!J:Q,7,FALSE)</f>
        <v>6.333333333333333</v>
      </c>
      <c r="BB3" s="45">
        <f>VLOOKUP(D3,'pl metrics'!BO:BP,2,FALSE)</f>
        <v>4.72</v>
      </c>
      <c r="BC3" s="44">
        <f t="shared" si="1"/>
        <v>25.89056640113207</v>
      </c>
      <c r="BD3" s="44">
        <f t="shared" si="2"/>
        <v>10.969655114602888</v>
      </c>
      <c r="BE3" s="137">
        <f t="shared" si="2"/>
        <v>23.599999999999998</v>
      </c>
      <c r="BF3" s="44">
        <f>VLOOKUP(D3,'pl metrics'!A:H,8,FALSE)</f>
        <v>17.857142857142858</v>
      </c>
      <c r="BG3" s="45">
        <f>VLOOKUP(D3,'pl metrics'!J:Q,8,FALSE)</f>
        <v>0</v>
      </c>
      <c r="BH3" s="45">
        <f>VLOOKUP(D3,'pl metrics'!V:AA,5,FALSE)</f>
        <v>1.8188217139608436</v>
      </c>
      <c r="BI3" s="44">
        <f>VLOOKUP(D3,'pl metrics'!AR:AX,6,FALSE)</f>
        <v>3.5714285714285712</v>
      </c>
      <c r="BJ3" s="45">
        <f>VLOOKUP(D3,'pl metrics'!V:AA,6,FALSE)</f>
        <v>1.8048342485347001E-2</v>
      </c>
      <c r="BK3" s="45">
        <f>VLOOKUP(D3,'pl metrics'!J:S,9,FALSE)</f>
        <v>0</v>
      </c>
      <c r="BL3" s="45">
        <f>VLOOKUP(D3,'pl metrics'!V:AB,7,FALSE)</f>
        <v>3.0714285714285716</v>
      </c>
      <c r="BM3" s="25">
        <f>VLOOKUP(D3,'pl metrics'!AR:BA,8,FALSE)</f>
        <v>3.3780000000000001</v>
      </c>
      <c r="BN3" s="25">
        <f>VLOOKUP(D3,'pl metrics'!BD:BH,4,FALSE)</f>
        <v>3.3410000000000002</v>
      </c>
      <c r="BO3" s="44">
        <f>VLOOKUP(D3,'pl metrics'!BD:BH,5,FALSE)</f>
        <v>0</v>
      </c>
      <c r="BP3">
        <f>VLOOKUP(D3,'pl metrics'!AR:BA,9,FALSE)</f>
        <v>3.2650000000000001</v>
      </c>
      <c r="BQ3">
        <f>VLOOKUP(D3,'pl metrics'!AR:BA,10,FALSE)</f>
        <v>1.5760000000000001</v>
      </c>
      <c r="BR3" s="44">
        <f>VLOOKUP(D3,'pl metrics'!AN:AP,3,FALSE)</f>
        <v>352.25</v>
      </c>
      <c r="BS3" s="13">
        <f>VLOOKUP(D3,'pl metrics'!AN:AP,2,FALSE)</f>
        <v>55</v>
      </c>
      <c r="BT3" s="44">
        <f>VLOOKUP(D3,'pl metrics'!AJ:AK,2,FALSE)</f>
        <v>1.2500000000000001E-2</v>
      </c>
      <c r="BU3" s="44">
        <f>VLOOKUP(D3,'pl metrics'!$AE:$AH,2,FALSE)</f>
        <v>1.6537500000000001</v>
      </c>
      <c r="BV3" s="44">
        <f>VLOOKUP(D3,'pl metrics'!$AE:$AH,3,FALSE)</f>
        <v>192.88875000000002</v>
      </c>
      <c r="BW3" s="44">
        <f>VLOOKUP(D3,'pl metrics'!$AE:$AH,4,FALSE)</f>
        <v>2.9775000000000005</v>
      </c>
      <c r="BX3" t="str">
        <f>VLOOKUP(B3,'site info'!H:T,11,FALSE)</f>
        <v>Forest</v>
      </c>
      <c r="BY3" t="str">
        <f>VLOOKUP(B3,'site info'!H:T,13,FALSE)</f>
        <v>Fresh</v>
      </c>
      <c r="BZ3" t="str">
        <f>VLOOKUP(B3,'site info'!H:T,12,FALSE)</f>
        <v>Non-tidal</v>
      </c>
      <c r="CA3" t="str">
        <f>VLOOKUP(H3,'site info'!G:U,15,FALSE)</f>
        <v>No</v>
      </c>
      <c r="CB3" t="s">
        <v>1041</v>
      </c>
      <c r="CC3" s="44">
        <v>26</v>
      </c>
      <c r="CD3" s="90" t="s">
        <v>1040</v>
      </c>
    </row>
    <row r="4" spans="1:82" s="90" customFormat="1" x14ac:dyDescent="0.25">
      <c r="A4" t="s">
        <v>666</v>
      </c>
      <c r="B4" t="s">
        <v>670</v>
      </c>
      <c r="C4" t="s">
        <v>668</v>
      </c>
      <c r="D4" s="43" t="s">
        <v>670</v>
      </c>
      <c r="E4" t="s">
        <v>667</v>
      </c>
      <c r="F4">
        <f>VLOOKUP(B4,'site info'!H:M,5,FALSE)</f>
        <v>35.600271758700003</v>
      </c>
      <c r="G4">
        <f>VLOOKUP(B4,'site info'!H:M,6,FALSE)</f>
        <v>-75.893727765999998</v>
      </c>
      <c r="H4" t="s">
        <v>668</v>
      </c>
      <c r="I4" s="20">
        <v>2013</v>
      </c>
      <c r="J4" s="20">
        <v>3</v>
      </c>
      <c r="K4" s="20">
        <v>1</v>
      </c>
      <c r="L4" s="20">
        <v>1</v>
      </c>
      <c r="M4" s="22">
        <v>9.9577750805868066E-3</v>
      </c>
      <c r="N4" s="24">
        <v>0.10543220897071465</v>
      </c>
      <c r="O4" s="23" t="s">
        <v>47</v>
      </c>
      <c r="P4" s="20" t="s">
        <v>257</v>
      </c>
      <c r="Q4" s="23">
        <v>0.71120000000000005</v>
      </c>
      <c r="R4">
        <v>0.02</v>
      </c>
      <c r="S4">
        <v>0.02</v>
      </c>
      <c r="T4" s="20"/>
      <c r="U4" s="25"/>
      <c r="V4" s="23">
        <f>VLOOKUP(D4,'sl metrics top horiz'!$B:$H,4,FALSE)</f>
        <v>124.82</v>
      </c>
      <c r="W4" s="44">
        <f>VLOOKUP(D4,'sl metrics top horiz'!$B:$H,5,FALSE)</f>
        <v>13397.666666666666</v>
      </c>
      <c r="X4" s="44"/>
      <c r="Y4" s="44">
        <f>VLOOKUP(D4,'sl metrics top horiz'!M:O,3,FALSE)</f>
        <v>679.33333333333337</v>
      </c>
      <c r="Z4" s="44">
        <f>VLOOKUP(D4,'sl metrics top horiz'!B:K,8,FALSE)</f>
        <v>1068.6666666666667</v>
      </c>
      <c r="AA4" s="44">
        <f>VLOOKUP(D4,'sl metrics top horiz'!B:K,9,FALSE)</f>
        <v>1999</v>
      </c>
      <c r="AB4" s="44">
        <f t="shared" si="0"/>
        <v>3067.666666666667</v>
      </c>
      <c r="AC4" s="44">
        <f>VLOOKUP(D4,'sl metrics top horiz'!M:N,2,FALSE)</f>
        <v>0.53460063365015842</v>
      </c>
      <c r="AD4" s="20"/>
      <c r="AE4" s="44">
        <f>VLOOKUP(D4,'sl metrics top horiz'!$B:$H,7,FALSE)</f>
        <v>5.5666666666666664</v>
      </c>
      <c r="AF4" s="20"/>
      <c r="AG4" s="20"/>
      <c r="AH4" s="20"/>
      <c r="AI4" s="44"/>
      <c r="AJ4" s="23"/>
      <c r="AK4" s="23"/>
      <c r="AL4" s="20"/>
      <c r="AM4" s="20"/>
      <c r="AN4" s="20"/>
      <c r="AO4" s="44"/>
      <c r="AP4" s="20"/>
      <c r="AQ4" s="23"/>
      <c r="AR4" s="23"/>
      <c r="AS4" s="20"/>
      <c r="AT4" s="20"/>
      <c r="AU4" s="20">
        <f>VLOOKUP(D4,'pl metrics'!A:H,5,FALSE)</f>
        <v>4</v>
      </c>
      <c r="AV4" s="20">
        <f>VLOOKUP(D4,'pl metrics'!BD:BH,2,FALSE)</f>
        <v>3</v>
      </c>
      <c r="AW4" s="20">
        <f>VLOOKUP(D4,'pl metrics'!BD:BH,3,FALSE)</f>
        <v>1</v>
      </c>
      <c r="AX4">
        <f>VLOOKUP(D4,'pl metrics'!J:S,5,FALSE)</f>
        <v>4</v>
      </c>
      <c r="AY4">
        <v>0</v>
      </c>
      <c r="AZ4" s="23">
        <f>VLOOKUP(D4,'pl metrics'!A:H,7,FALSE)</f>
        <v>5.5</v>
      </c>
      <c r="BA4" s="45">
        <f>VLOOKUP(D4,'pl metrics'!J:Q,7,FALSE)</f>
        <v>5.5</v>
      </c>
      <c r="BB4" s="45"/>
      <c r="BC4" s="44">
        <f t="shared" si="1"/>
        <v>11</v>
      </c>
      <c r="BD4" s="44">
        <f t="shared" si="2"/>
        <v>11</v>
      </c>
      <c r="BE4" s="137">
        <f t="shared" si="2"/>
        <v>0</v>
      </c>
      <c r="BF4" s="44">
        <f>VLOOKUP(D4,'pl metrics'!A:H,8,FALSE)</f>
        <v>100</v>
      </c>
      <c r="BG4" s="45">
        <f>VLOOKUP(D4,'pl metrics'!J:Q,8,FALSE)</f>
        <v>100</v>
      </c>
      <c r="BH4" s="45">
        <f>VLOOKUP(D4,'pl metrics'!V:AA,5,FALSE)</f>
        <v>100</v>
      </c>
      <c r="BI4" s="44">
        <f>VLOOKUP(D4,'pl metrics'!AR:AX,6,FALSE)</f>
        <v>25</v>
      </c>
      <c r="BJ4" s="45">
        <f>VLOOKUP(D4,'pl metrics'!V:AA,6,FALSE)</f>
        <v>3.1746031746031744</v>
      </c>
      <c r="BK4" s="45">
        <f>VLOOKUP(D4,'pl metrics'!J:S,9,FALSE)</f>
        <v>25</v>
      </c>
      <c r="BL4" s="45">
        <f>VLOOKUP(D4,'pl metrics'!V:AB,7,FALSE)</f>
        <v>4.75</v>
      </c>
      <c r="BM4" s="25">
        <f>VLOOKUP(D4,'pl metrics'!AR:BA,8,FALSE)</f>
        <v>1.4890000000000001</v>
      </c>
      <c r="BN4" s="25">
        <f>VLOOKUP(D4,'pl metrics'!BD:BH,4,FALSE)</f>
        <v>1.1879999999999999</v>
      </c>
      <c r="BO4" s="44">
        <f>VLOOKUP(D4,'pl metrics'!BD:BH,5,FALSE)</f>
        <v>0</v>
      </c>
      <c r="BP4"/>
      <c r="BQ4">
        <f>VLOOKUP(D4,'pl metrics'!AR:BA,10,FALSE)</f>
        <v>1.4890000000000001</v>
      </c>
      <c r="BR4" s="44">
        <v>0</v>
      </c>
      <c r="BS4" s="13">
        <v>0</v>
      </c>
      <c r="BT4" s="44">
        <f>VLOOKUP(D4,'pl metrics'!AJ:AK,2,FALSE)</f>
        <v>120.83333333333333</v>
      </c>
      <c r="BU4" s="44">
        <v>0</v>
      </c>
      <c r="BV4" s="44">
        <v>0</v>
      </c>
      <c r="BW4" s="44">
        <v>0</v>
      </c>
      <c r="BX4" t="str">
        <f>VLOOKUP(B4,'site info'!H:T,11,FALSE)</f>
        <v>Marsh</v>
      </c>
      <c r="BY4" t="str">
        <f>VLOOKUP(B4,'site info'!H:T,13,FALSE)</f>
        <v>Brackish</v>
      </c>
      <c r="BZ4" t="str">
        <f>VLOOKUP(B4,'site info'!H:T,12,FALSE)</f>
        <v>Tidal</v>
      </c>
      <c r="CA4" t="str">
        <f>VLOOKUP(H4,'site info'!G:U,15,FALSE)</f>
        <v>Yes</v>
      </c>
      <c r="CB4" t="s">
        <v>1040</v>
      </c>
      <c r="CC4" s="44">
        <v>13397.666666666666</v>
      </c>
      <c r="CD4" s="90" t="s">
        <v>1040</v>
      </c>
    </row>
    <row r="5" spans="1:82" s="90" customFormat="1" x14ac:dyDescent="0.25">
      <c r="A5" t="s">
        <v>666</v>
      </c>
      <c r="B5" t="s">
        <v>676</v>
      </c>
      <c r="C5" t="s">
        <v>668</v>
      </c>
      <c r="D5" s="43" t="s">
        <v>676</v>
      </c>
      <c r="E5" t="s">
        <v>675</v>
      </c>
      <c r="F5">
        <f>VLOOKUP(B5,'site info'!H:M,5,FALSE)</f>
        <v>35.600271758700003</v>
      </c>
      <c r="G5">
        <f>VLOOKUP(B5,'site info'!H:M,6,FALSE)</f>
        <v>-75.893727765999998</v>
      </c>
      <c r="H5" t="s">
        <v>668</v>
      </c>
      <c r="I5" s="20">
        <v>2016</v>
      </c>
      <c r="J5" s="20">
        <v>3</v>
      </c>
      <c r="K5" s="20">
        <v>2</v>
      </c>
      <c r="L5" s="20">
        <v>2</v>
      </c>
      <c r="M5" s="22">
        <v>9.9577750805868066E-3</v>
      </c>
      <c r="N5" s="24">
        <v>0.10543220897071465</v>
      </c>
      <c r="O5" s="23" t="s">
        <v>47</v>
      </c>
      <c r="P5" s="20" t="s">
        <v>257</v>
      </c>
      <c r="Q5" s="23">
        <v>0.71120000000000005</v>
      </c>
      <c r="R5">
        <v>0.02</v>
      </c>
      <c r="S5">
        <v>0.02</v>
      </c>
      <c r="T5" s="20"/>
      <c r="U5" s="25"/>
      <c r="V5" s="23">
        <f>VLOOKUP(D5,'sl metrics top horiz'!$B:$H,4,FALSE)</f>
        <v>57.336666666666673</v>
      </c>
      <c r="W5" s="44">
        <f>VLOOKUP(D5,'sl metrics top horiz'!$B:$H,5,FALSE)</f>
        <v>7430.666666666667</v>
      </c>
      <c r="X5" s="44"/>
      <c r="Y5" s="44">
        <f>VLOOKUP(D5,'sl metrics top horiz'!M:O,3,FALSE)</f>
        <v>684</v>
      </c>
      <c r="Z5" s="44">
        <f>VLOOKUP(D5,'sl metrics top horiz'!B:K,8,FALSE)</f>
        <v>970.66666666666663</v>
      </c>
      <c r="AA5" s="44">
        <f>VLOOKUP(D5,'sl metrics top horiz'!B:K,9,FALSE)</f>
        <v>1655.3333333333333</v>
      </c>
      <c r="AB5" s="44">
        <f t="shared" si="0"/>
        <v>2626</v>
      </c>
      <c r="AC5" s="44">
        <f>VLOOKUP(D5,'sl metrics top horiz'!M:N,2,FALSE)</f>
        <v>0.58638743455497377</v>
      </c>
      <c r="AD5" s="20"/>
      <c r="AE5" s="44">
        <f>VLOOKUP(D5,'sl metrics top horiz'!$B:$H,7,FALSE)</f>
        <v>6.7666666666666666</v>
      </c>
      <c r="AF5" s="20"/>
      <c r="AG5" s="20"/>
      <c r="AH5" s="20"/>
      <c r="AI5" s="44"/>
      <c r="AJ5" s="23"/>
      <c r="AK5" s="23"/>
      <c r="AL5" s="20"/>
      <c r="AM5" s="20"/>
      <c r="AN5" s="20"/>
      <c r="AO5" s="44"/>
      <c r="AP5" s="20"/>
      <c r="AQ5" s="23"/>
      <c r="AR5" s="23"/>
      <c r="AS5" s="20"/>
      <c r="AT5" s="20"/>
      <c r="AU5" s="20">
        <f>VLOOKUP(D5,'pl metrics'!A:H,5,FALSE)</f>
        <v>8</v>
      </c>
      <c r="AV5" s="20">
        <f>VLOOKUP(D5,'pl metrics'!BD:BH,2,FALSE)</f>
        <v>7</v>
      </c>
      <c r="AW5" s="20">
        <f>VLOOKUP(D5,'pl metrics'!BD:BH,3,FALSE)</f>
        <v>1</v>
      </c>
      <c r="AX5">
        <f>VLOOKUP(D5,'pl metrics'!J:S,5,FALSE)</f>
        <v>8</v>
      </c>
      <c r="AY5">
        <v>0</v>
      </c>
      <c r="AZ5" s="23">
        <f>VLOOKUP(D5,'pl metrics'!A:H,7,FALSE)</f>
        <v>6.125</v>
      </c>
      <c r="BA5" s="45">
        <f>VLOOKUP(D5,'pl metrics'!J:Q,7,FALSE)</f>
        <v>6.125</v>
      </c>
      <c r="BB5" s="45"/>
      <c r="BC5" s="44">
        <f t="shared" si="1"/>
        <v>17.324116139070416</v>
      </c>
      <c r="BD5" s="44">
        <f t="shared" si="2"/>
        <v>17.324116139070416</v>
      </c>
      <c r="BE5" s="137">
        <f t="shared" si="2"/>
        <v>0</v>
      </c>
      <c r="BF5" s="44">
        <f>VLOOKUP(D5,'pl metrics'!A:H,8,FALSE)</f>
        <v>87.5</v>
      </c>
      <c r="BG5" s="45">
        <f>VLOOKUP(D5,'pl metrics'!J:Q,8,FALSE)</f>
        <v>87.5</v>
      </c>
      <c r="BH5" s="45">
        <f>VLOOKUP(D5,'pl metrics'!V:AA,5,FALSE)</f>
        <v>95.890973136574274</v>
      </c>
      <c r="BI5" s="44">
        <f>VLOOKUP(D5,'pl metrics'!AR:AX,6,FALSE)</f>
        <v>12.5</v>
      </c>
      <c r="BJ5" s="45">
        <f>VLOOKUP(D5,'pl metrics'!V:AA,6,FALSE)</f>
        <v>25.994767531334968</v>
      </c>
      <c r="BK5" s="45">
        <f>VLOOKUP(D5,'pl metrics'!J:S,9,FALSE)</f>
        <v>12.5</v>
      </c>
      <c r="BL5" s="45">
        <f>VLOOKUP(D5,'pl metrics'!V:AB,7,FALSE)</f>
        <v>4.75</v>
      </c>
      <c r="BM5" s="25">
        <f>VLOOKUP(D5,'pl metrics'!AR:BA,8,FALSE)</f>
        <v>2.1960000000000002</v>
      </c>
      <c r="BN5" s="25">
        <f>VLOOKUP(D5,'pl metrics'!BD:BH,4,FALSE)</f>
        <v>2.069</v>
      </c>
      <c r="BO5" s="44">
        <f>VLOOKUP(D5,'pl metrics'!BD:BH,5,FALSE)</f>
        <v>0</v>
      </c>
      <c r="BP5"/>
      <c r="BQ5">
        <f>VLOOKUP(D5,'pl metrics'!AR:BA,10,FALSE)</f>
        <v>2.1960000000000002</v>
      </c>
      <c r="BR5" s="44">
        <v>0</v>
      </c>
      <c r="BS5" s="13">
        <v>0</v>
      </c>
      <c r="BT5" s="44">
        <f>VLOOKUP(D5,'pl metrics'!AJ:AK,2,FALSE)</f>
        <v>35.691666666666663</v>
      </c>
      <c r="BU5" s="44">
        <v>0</v>
      </c>
      <c r="BV5" s="44">
        <v>0</v>
      </c>
      <c r="BW5" s="44">
        <v>0</v>
      </c>
      <c r="BX5" t="str">
        <f>VLOOKUP(B5,'site info'!H:T,11,FALSE)</f>
        <v>Marsh</v>
      </c>
      <c r="BY5" t="str">
        <f>VLOOKUP(B5,'site info'!H:T,13,FALSE)</f>
        <v>Brackish</v>
      </c>
      <c r="BZ5" t="str">
        <f>VLOOKUP(B5,'site info'!H:T,12,FALSE)</f>
        <v>Tidal</v>
      </c>
      <c r="CA5" t="str">
        <f>VLOOKUP(H5,'site info'!G:U,15,FALSE)</f>
        <v>Yes</v>
      </c>
      <c r="CB5" t="s">
        <v>1040</v>
      </c>
      <c r="CC5" s="44">
        <v>7430.666666666667</v>
      </c>
      <c r="CD5" s="90" t="s">
        <v>1040</v>
      </c>
    </row>
    <row r="6" spans="1:82" x14ac:dyDescent="0.25">
      <c r="A6" t="s">
        <v>19</v>
      </c>
      <c r="B6" t="s">
        <v>36</v>
      </c>
      <c r="C6" t="s">
        <v>35</v>
      </c>
      <c r="D6" s="43" t="s">
        <v>34</v>
      </c>
      <c r="E6" t="s">
        <v>32</v>
      </c>
      <c r="F6">
        <f>VLOOKUP(B6,'site info'!H:M,5,FALSE)</f>
        <v>35.679113987080797</v>
      </c>
      <c r="G6">
        <f>VLOOKUP(B6,'site info'!H:M,6,FALSE)</f>
        <v>-75.794222637215</v>
      </c>
      <c r="H6" t="s">
        <v>35</v>
      </c>
      <c r="I6" s="20">
        <v>2009</v>
      </c>
      <c r="J6" s="20">
        <v>13</v>
      </c>
      <c r="K6" s="20">
        <v>1</v>
      </c>
      <c r="L6" s="20">
        <v>1</v>
      </c>
      <c r="M6" s="22">
        <v>1.8150418399011402E-2</v>
      </c>
      <c r="N6" s="24">
        <v>8.14204606970407E-4</v>
      </c>
      <c r="O6" s="23" t="s">
        <v>28</v>
      </c>
      <c r="P6" s="20" t="s">
        <v>26</v>
      </c>
      <c r="Q6" s="23">
        <v>0.8</v>
      </c>
      <c r="R6">
        <v>0.8</v>
      </c>
      <c r="S6">
        <v>0.8</v>
      </c>
      <c r="V6" s="23">
        <f>VLOOKUP(D6,'sl metrics top horiz'!$B:$H,4,FALSE)</f>
        <v>6.9600000000000009</v>
      </c>
      <c r="W6" s="44">
        <f>VLOOKUP(D6,'sl metrics top horiz'!$B:$H,5,FALSE)</f>
        <v>43</v>
      </c>
      <c r="Y6" s="44">
        <f>VLOOKUP(D6,'sl metrics top horiz'!M:O,3,FALSE)</f>
        <v>14.5</v>
      </c>
      <c r="Z6" s="44">
        <f>VLOOKUP(D6,'sl metrics top horiz'!B:K,8,FALSE)</f>
        <v>197.5</v>
      </c>
      <c r="AA6" s="44">
        <f>VLOOKUP(D6,'sl metrics top horiz'!B:K,9,FALSE)</f>
        <v>71</v>
      </c>
      <c r="AB6" s="44">
        <f t="shared" si="0"/>
        <v>268.5</v>
      </c>
      <c r="AC6" s="44">
        <f>VLOOKUP(D6,'sl metrics top horiz'!M:N,2,FALSE)</f>
        <v>2.7816901408450705</v>
      </c>
      <c r="AE6" s="44">
        <f>VLOOKUP(D6,'sl metrics top horiz'!$B:$H,7,FALSE)</f>
        <v>3.9499999999999997</v>
      </c>
      <c r="AJ6" s="23"/>
      <c r="AK6" s="23"/>
      <c r="AO6" s="44"/>
      <c r="AU6" s="20">
        <f>VLOOKUP(D6,'pl metrics'!A:H,5,FALSE)</f>
        <v>11</v>
      </c>
      <c r="AV6" s="20">
        <f>VLOOKUP(D6,'pl metrics'!BD:BH,2,FALSE)</f>
        <v>11</v>
      </c>
      <c r="AW6" s="20">
        <f>VLOOKUP(D6,'pl metrics'!BD:BH,3,FALSE)</f>
        <v>0</v>
      </c>
      <c r="AX6">
        <f>VLOOKUP(D6,'pl metrics'!J:S,5,FALSE)</f>
        <v>0</v>
      </c>
      <c r="AY6">
        <f>VLOOKUP(D6,'pl metrics'!AR:BB,11,FALSE)</f>
        <v>11</v>
      </c>
      <c r="AZ6" s="23">
        <f>VLOOKUP(D6,'pl metrics'!A:H,7,FALSE)</f>
        <v>5.3181818181818183</v>
      </c>
      <c r="BA6" s="128" t="str">
        <f>VLOOKUP(D6,'pl metrics'!J:Q,7,FALSE)</f>
        <v>x</v>
      </c>
      <c r="BB6" s="45">
        <f>VLOOKUP(D6,'pl metrics'!BO:BP,2,FALSE)</f>
        <v>5.3181818181818183</v>
      </c>
      <c r="BC6" s="44">
        <f t="shared" si="1"/>
        <v>17.638413657799173</v>
      </c>
      <c r="BD6" s="44">
        <v>0</v>
      </c>
      <c r="BE6" s="137">
        <f t="shared" ref="BE6:BE16" si="3">BB6*(SQRT(AY6))</f>
        <v>17.638413657799173</v>
      </c>
      <c r="BF6" s="44">
        <f>VLOOKUP(D6,'pl metrics'!A:H,8,FALSE)</f>
        <v>27.27272727272727</v>
      </c>
      <c r="BG6" s="45">
        <f>VLOOKUP(D6,'pl metrics'!J:Q,8,FALSE)</f>
        <v>0</v>
      </c>
      <c r="BH6" s="45">
        <f>VLOOKUP(D6,'pl metrics'!V:AA,5,FALSE)</f>
        <v>3.1400541951023682</v>
      </c>
      <c r="BI6" s="44">
        <f>VLOOKUP(D6,'pl metrics'!AR:AX,6,FALSE)</f>
        <v>0</v>
      </c>
      <c r="BJ6" s="45">
        <f>VLOOKUP(D6,'pl metrics'!V:AA,6,FALSE)</f>
        <v>0</v>
      </c>
      <c r="BK6" s="45">
        <f>VLOOKUP(D6,'pl metrics'!J:S,9,FALSE)</f>
        <v>0</v>
      </c>
      <c r="BL6" s="45">
        <f>VLOOKUP(D6,'pl metrics'!V:AB,7,FALSE)</f>
        <v>3.1818181818181817</v>
      </c>
      <c r="BM6" s="25">
        <f>VLOOKUP(D6,'pl metrics'!AR:BA,8,FALSE)</f>
        <v>2.5510000000000002</v>
      </c>
      <c r="BN6" s="25">
        <f>VLOOKUP(D6,'pl metrics'!BD:BH,4,FALSE)</f>
        <v>2.5510000000000002</v>
      </c>
      <c r="BO6" s="44" t="str">
        <f>VLOOKUP(D6,'pl metrics'!BD:BH,5,FALSE)</f>
        <v>x</v>
      </c>
      <c r="BP6">
        <f>VLOOKUP(D6,'pl metrics'!AR:BA,9,FALSE)</f>
        <v>2.5510000000000002</v>
      </c>
      <c r="BR6" s="44">
        <f>VLOOKUP(D6,'pl metrics'!AN:AP,3,FALSE)</f>
        <v>165.68125000000001</v>
      </c>
      <c r="BS6" s="13">
        <f>VLOOKUP(D6,'pl metrics'!AN:AP,2,FALSE)</f>
        <v>55.125</v>
      </c>
      <c r="BT6" s="44">
        <v>0</v>
      </c>
      <c r="BU6" s="44">
        <f>VLOOKUP(D6,'pl metrics'!$AE:$AH,2,FALSE)</f>
        <v>103.755</v>
      </c>
      <c r="BV6" s="44">
        <f>VLOOKUP(D6,'pl metrics'!$AE:$AH,3,FALSE)</f>
        <v>22</v>
      </c>
      <c r="BW6" s="44">
        <f>VLOOKUP(D6,'pl metrics'!$AE:$AH,4,FALSE)</f>
        <v>6.2575000000000003</v>
      </c>
      <c r="BX6" t="str">
        <f>VLOOKUP(B6,'site info'!H:T,11,FALSE)</f>
        <v>Forest</v>
      </c>
      <c r="BY6" t="str">
        <f>VLOOKUP(B6,'site info'!H:T,13,FALSE)</f>
        <v>Fresh</v>
      </c>
      <c r="BZ6" t="str">
        <f>VLOOKUP(B6,'site info'!H:T,12,FALSE)</f>
        <v>Non-tidal</v>
      </c>
      <c r="CA6" t="str">
        <f>VLOOKUP(H6,'site info'!G:U,15,FALSE)</f>
        <v>Yes</v>
      </c>
      <c r="CB6" t="s">
        <v>1041</v>
      </c>
      <c r="CC6" s="44">
        <v>43</v>
      </c>
      <c r="CD6" s="90" t="s">
        <v>1040</v>
      </c>
    </row>
    <row r="7" spans="1:82" x14ac:dyDescent="0.25">
      <c r="A7" t="s">
        <v>19</v>
      </c>
      <c r="B7" t="s">
        <v>39</v>
      </c>
      <c r="C7" t="s">
        <v>35</v>
      </c>
      <c r="D7" s="43" t="s">
        <v>38</v>
      </c>
      <c r="E7" t="s">
        <v>32</v>
      </c>
      <c r="F7">
        <f>VLOOKUP(B7,'site info'!H:M,5,FALSE)</f>
        <v>35.679113987080797</v>
      </c>
      <c r="G7">
        <f>VLOOKUP(B7,'site info'!H:M,6,FALSE)</f>
        <v>-75.794222637215</v>
      </c>
      <c r="H7" t="s">
        <v>35</v>
      </c>
      <c r="I7" s="20">
        <v>2022</v>
      </c>
      <c r="J7" s="20">
        <v>13</v>
      </c>
      <c r="K7" s="20">
        <v>2</v>
      </c>
      <c r="L7" s="20">
        <v>2</v>
      </c>
      <c r="M7" s="22">
        <v>1.8150418399011402E-2</v>
      </c>
      <c r="N7" s="24">
        <v>8.14204606970407E-4</v>
      </c>
      <c r="O7" s="23" t="s">
        <v>28</v>
      </c>
      <c r="P7" s="20" t="s">
        <v>26</v>
      </c>
      <c r="Q7" s="23">
        <v>0.8</v>
      </c>
      <c r="R7">
        <v>0.8</v>
      </c>
      <c r="S7">
        <v>0.8</v>
      </c>
      <c r="T7" s="20">
        <f>VLOOKUP(D7,'sl metrics top horiz'!B:H,2,FALSE)</f>
        <v>1.5</v>
      </c>
      <c r="U7">
        <f>VLOOKUP(D7,'sl metrics top horiz'!$B:$H,3,FALSE)</f>
        <v>0.16500000000000001</v>
      </c>
      <c r="V7" s="20">
        <f>VLOOKUP(D7,'sl metrics top horiz'!$B:$H,4,FALSE)</f>
        <v>15.45</v>
      </c>
      <c r="W7" s="44">
        <f>VLOOKUP(D7,'sl metrics top horiz'!$B:$H,5,FALSE)</f>
        <v>67.5</v>
      </c>
      <c r="X7" s="44">
        <f>VLOOKUP(D7,'sl metrics top horiz'!Q:R,2,FALSE)</f>
        <v>56.15</v>
      </c>
      <c r="Y7" s="44">
        <f>VLOOKUP(D7,'sl metrics top horiz'!M:O,3,FALSE)</f>
        <v>17.5</v>
      </c>
      <c r="Z7" s="44">
        <f>VLOOKUP(D7,'sl metrics top horiz'!B:K,8,FALSE)</f>
        <v>286</v>
      </c>
      <c r="AA7" s="44">
        <f>VLOOKUP(D7,'sl metrics top horiz'!B:K,9,FALSE)</f>
        <v>173.5</v>
      </c>
      <c r="AB7" s="44">
        <f t="shared" si="0"/>
        <v>459.5</v>
      </c>
      <c r="AC7" s="44">
        <f>VLOOKUP(D7,'sl metrics top horiz'!M:N,2,FALSE)</f>
        <v>3.294830695251453</v>
      </c>
      <c r="AD7" s="20">
        <f>VLOOKUP(D7,'sl metrics top horiz'!$B:$H,6,FALSE)</f>
        <v>10.050000000000001</v>
      </c>
      <c r="AE7" s="44">
        <f>VLOOKUP(D7,'sl metrics top horiz'!$B:$H,7,FALSE)</f>
        <v>3.6</v>
      </c>
      <c r="AF7" s="20">
        <f>VLOOKUP(D7,'wtr metrics'!C:AQ,23,FALSE)</f>
        <v>6.9</v>
      </c>
      <c r="AG7" s="20">
        <f>VLOOKUP(D7,'wtr metrics'!C:AQ,19,FALSE)</f>
        <v>2</v>
      </c>
      <c r="AH7" s="20">
        <f>VLOOKUP(D7,'wtr metrics'!C:AQ,16,FALSE)</f>
        <v>0.4</v>
      </c>
      <c r="AI7" s="44">
        <f>VLOOKUP(D7,'wtr metrics'!C:AQ,12,FALSE)</f>
        <v>110.24339999999999</v>
      </c>
      <c r="AJ7" s="48">
        <f>VLOOKUP(D7,'wtr metrics'!C:AQ,8,FALSE)</f>
        <v>5.172852E-2</v>
      </c>
      <c r="AK7" s="23">
        <f>VLOOKUP(D7,'wtr metrics'!C:M,11,FALSE)</f>
        <v>3.8781409999999998</v>
      </c>
      <c r="AL7" s="20">
        <f>VLOOKUP(D7,'wtr metrics'!C:AQ,41,FALSE)</f>
        <v>10</v>
      </c>
      <c r="AM7" s="20">
        <f>VLOOKUP(D7,'wtr metrics'!C:AQ,37,FALSE)</f>
        <v>2</v>
      </c>
      <c r="AN7" s="20">
        <f>VLOOKUP(D7,'wtr metrics'!C:AQ,34,FALSE)</f>
        <v>0.4</v>
      </c>
      <c r="AO7" s="44">
        <f>VLOOKUP(D7,'wtr metrics'!C:AQ,30,FALSE)</f>
        <v>120.64400000000001</v>
      </c>
      <c r="AP7" s="68">
        <f>VLOOKUP(D7,'wtr metrics'!C:AQ,26,FALSE)</f>
        <v>5.6760230000000002E-2</v>
      </c>
      <c r="AQ7" s="48">
        <v>5.6760230000000002E-2</v>
      </c>
      <c r="AR7" s="23">
        <f>VLOOKUP(D7,'wtr metrics'!C:AE,29,FALSE)</f>
        <v>3.9825870000000001</v>
      </c>
      <c r="AS7" s="13">
        <v>55.000000000000007</v>
      </c>
      <c r="AT7" s="13" t="s">
        <v>1051</v>
      </c>
      <c r="AU7" s="20">
        <f>VLOOKUP(D7,'pl metrics'!A:H,5,FALSE)</f>
        <v>20</v>
      </c>
      <c r="AV7" s="20">
        <f>VLOOKUP(D7,'pl metrics'!BD:BH,2,FALSE)</f>
        <v>19</v>
      </c>
      <c r="AW7" s="20">
        <f>VLOOKUP(D7,'pl metrics'!BD:BH,3,FALSE)</f>
        <v>0</v>
      </c>
      <c r="AX7">
        <f>VLOOKUP(D7,'pl metrics'!J:S,5,FALSE)</f>
        <v>9</v>
      </c>
      <c r="AY7">
        <f>VLOOKUP(D7,'pl metrics'!AR:BB,11,FALSE)</f>
        <v>11</v>
      </c>
      <c r="AZ7" s="23">
        <f>VLOOKUP(D7,'pl metrics'!A:H,7,FALSE)</f>
        <v>5.3947368421052628</v>
      </c>
      <c r="BA7" s="45">
        <f>VLOOKUP(D7,'pl metrics'!J:Q,7,FALSE)</f>
        <v>5</v>
      </c>
      <c r="BB7" s="45">
        <f>VLOOKUP(D7,'pl metrics'!BO:BP,2,FALSE)</f>
        <v>5.6818181818181817</v>
      </c>
      <c r="BC7" s="44">
        <f t="shared" si="1"/>
        <v>24.125996599339835</v>
      </c>
      <c r="BD7" s="44">
        <f t="shared" ref="BD7:BD16" si="4">BA7*(SQRT(AX7))</f>
        <v>15</v>
      </c>
      <c r="BE7" s="137">
        <f t="shared" si="3"/>
        <v>18.844459036110226</v>
      </c>
      <c r="BF7" s="44">
        <f>VLOOKUP(D7,'pl metrics'!A:H,8,FALSE)</f>
        <v>25</v>
      </c>
      <c r="BG7" s="45">
        <f>VLOOKUP(D7,'pl metrics'!J:Q,8,FALSE)</f>
        <v>22.222222222222221</v>
      </c>
      <c r="BH7" s="45">
        <f>VLOOKUP(D7,'pl metrics'!V:AA,5,FALSE)</f>
        <v>77.962347729789599</v>
      </c>
      <c r="BI7" s="44">
        <f>VLOOKUP(D7,'pl metrics'!AR:AX,6,FALSE)</f>
        <v>0</v>
      </c>
      <c r="BJ7" s="45">
        <f>VLOOKUP(D7,'pl metrics'!V:AA,6,FALSE)</f>
        <v>0</v>
      </c>
      <c r="BK7" s="45">
        <f>VLOOKUP(D7,'pl metrics'!J:S,9,FALSE)</f>
        <v>0</v>
      </c>
      <c r="BL7" s="45">
        <f>VLOOKUP(D7,'pl metrics'!V:AB,7,FALSE)</f>
        <v>3.7894736842105261</v>
      </c>
      <c r="BM7" s="25">
        <f>VLOOKUP(D7,'pl metrics'!AR:BA,8,FALSE)</f>
        <v>3.1309999999999998</v>
      </c>
      <c r="BN7" s="25">
        <f>VLOOKUP(D7,'pl metrics'!BD:BH,4,FALSE)</f>
        <v>3.081</v>
      </c>
      <c r="BO7" s="44" t="str">
        <f>VLOOKUP(D7,'pl metrics'!BD:BH,5,FALSE)</f>
        <v>x</v>
      </c>
      <c r="BP7">
        <f>VLOOKUP(D7,'pl metrics'!AR:BA,9,FALSE)</f>
        <v>2.524</v>
      </c>
      <c r="BQ7">
        <f>VLOOKUP(D7,'pl metrics'!AR:BA,10,FALSE)</f>
        <v>2.3199999999999998</v>
      </c>
      <c r="BR7" s="44">
        <f>VLOOKUP(D7,'pl metrics'!AN:AP,3,FALSE)</f>
        <v>170.20000000000002</v>
      </c>
      <c r="BS7" s="13">
        <f>VLOOKUP(D7,'pl metrics'!AN:AP,2,FALSE)</f>
        <v>46</v>
      </c>
      <c r="BT7" s="44">
        <f>VLOOKUP(D7,'pl metrics'!AJ:AK,2,FALSE)</f>
        <v>87.837500000000006</v>
      </c>
      <c r="BU7" s="44">
        <f>VLOOKUP(D7,'pl metrics'!$AE:$AH,2,FALSE)</f>
        <v>19.504999999999999</v>
      </c>
      <c r="BV7" s="44">
        <f>VLOOKUP(D7,'pl metrics'!$AE:$AH,3,FALSE)</f>
        <v>18.03</v>
      </c>
      <c r="BW7" s="44">
        <f>VLOOKUP(D7,'pl metrics'!$AE:$AH,4,FALSE)</f>
        <v>2.5000000000000001E-2</v>
      </c>
      <c r="BX7" t="str">
        <f>VLOOKUP(B7,'site info'!H:T,11,FALSE)</f>
        <v>Forest</v>
      </c>
      <c r="BY7" t="str">
        <f>VLOOKUP(B7,'site info'!H:T,13,FALSE)</f>
        <v>Fresh</v>
      </c>
      <c r="BZ7" t="str">
        <f>VLOOKUP(B7,'site info'!H:T,12,FALSE)</f>
        <v>Non-tidal</v>
      </c>
      <c r="CA7" t="str">
        <f>VLOOKUP(H7,'site info'!G:U,15,FALSE)</f>
        <v>Yes</v>
      </c>
      <c r="CB7" t="s">
        <v>1041</v>
      </c>
      <c r="CC7" s="44">
        <v>67.5</v>
      </c>
      <c r="CD7" s="90" t="s">
        <v>1040</v>
      </c>
    </row>
    <row r="8" spans="1:82" s="90" customFormat="1" x14ac:dyDescent="0.25">
      <c r="A8" t="s">
        <v>19</v>
      </c>
      <c r="B8" t="s">
        <v>54</v>
      </c>
      <c r="C8" t="s">
        <v>53</v>
      </c>
      <c r="D8" s="43" t="s">
        <v>52</v>
      </c>
      <c r="E8" t="s">
        <v>50</v>
      </c>
      <c r="F8">
        <f>VLOOKUP(B8,'site info'!H:M,5,FALSE)</f>
        <v>35.039586906881297</v>
      </c>
      <c r="G8">
        <f>VLOOKUP(B8,'site info'!H:M,6,FALSE)</f>
        <v>-77.042409509076506</v>
      </c>
      <c r="H8" t="s">
        <v>53</v>
      </c>
      <c r="I8" s="20">
        <v>2007</v>
      </c>
      <c r="J8" s="20">
        <v>15</v>
      </c>
      <c r="K8" s="20">
        <v>1</v>
      </c>
      <c r="L8" s="20">
        <v>1</v>
      </c>
      <c r="M8" s="22">
        <v>1.1698476444012319E-3</v>
      </c>
      <c r="N8" s="24">
        <v>3.7992816736266812E-3</v>
      </c>
      <c r="O8" s="23" t="s">
        <v>28</v>
      </c>
      <c r="P8" s="20" t="s">
        <v>26</v>
      </c>
      <c r="Q8" s="23">
        <v>0.1</v>
      </c>
      <c r="R8">
        <v>2.39</v>
      </c>
      <c r="S8">
        <v>4.7</v>
      </c>
      <c r="T8" s="20"/>
      <c r="U8" s="20"/>
      <c r="V8" s="20"/>
      <c r="W8" s="44"/>
      <c r="X8" s="44"/>
      <c r="Y8" s="44"/>
      <c r="Z8" s="20"/>
      <c r="AA8" s="20"/>
      <c r="AB8" s="20"/>
      <c r="AC8" s="44"/>
      <c r="AD8" s="20"/>
      <c r="AE8" s="44"/>
      <c r="AF8" s="20"/>
      <c r="AG8" s="20"/>
      <c r="AH8" s="20"/>
      <c r="AI8" s="44"/>
      <c r="AJ8" s="23"/>
      <c r="AK8" s="23"/>
      <c r="AL8" s="20"/>
      <c r="AM8" s="20"/>
      <c r="AN8" s="20"/>
      <c r="AO8" s="44"/>
      <c r="AP8" s="20"/>
      <c r="AQ8" s="23"/>
      <c r="AR8" s="23"/>
      <c r="AS8" s="20"/>
      <c r="AT8" s="20"/>
      <c r="AU8" s="20">
        <f>VLOOKUP(D8,'pl metrics'!A:H,5,FALSE)</f>
        <v>17</v>
      </c>
      <c r="AV8" s="20">
        <f>VLOOKUP(D8,'pl metrics'!BD:BH,2,FALSE)</f>
        <v>16</v>
      </c>
      <c r="AW8" s="20">
        <f>VLOOKUP(D8,'pl metrics'!BD:BH,3,FALSE)</f>
        <v>0</v>
      </c>
      <c r="AX8">
        <f>VLOOKUP(D8,'pl metrics'!J:S,5,FALSE)</f>
        <v>6</v>
      </c>
      <c r="AY8">
        <f>VLOOKUP(D8,'pl metrics'!AR:BB,11,FALSE)</f>
        <v>11</v>
      </c>
      <c r="AZ8" s="23">
        <f>VLOOKUP(D8,'pl metrics'!A:H,7,FALSE)</f>
        <v>5.875</v>
      </c>
      <c r="BA8" s="45">
        <f>VLOOKUP(D8,'pl metrics'!J:Q,7,FALSE)</f>
        <v>7.2</v>
      </c>
      <c r="BB8" s="45">
        <f>VLOOKUP(D8,'pl metrics'!BO:BP,2,FALSE)</f>
        <v>5.2727272727272725</v>
      </c>
      <c r="BC8" s="44">
        <f t="shared" si="1"/>
        <v>24.223245550503755</v>
      </c>
      <c r="BD8" s="44">
        <f t="shared" si="4"/>
        <v>17.636326148038883</v>
      </c>
      <c r="BE8" s="137">
        <f t="shared" si="3"/>
        <v>17.487657985510289</v>
      </c>
      <c r="BF8" s="44">
        <f>VLOOKUP(D8,'pl metrics'!A:H,8,FALSE)</f>
        <v>29.411764705882355</v>
      </c>
      <c r="BG8" s="45">
        <f>VLOOKUP(D8,'pl metrics'!J:Q,8,FALSE)</f>
        <v>33.333333333333329</v>
      </c>
      <c r="BH8" s="45">
        <f>VLOOKUP(D8,'pl metrics'!V:AA,5,FALSE)</f>
        <v>30.133299154063053</v>
      </c>
      <c r="BI8" s="44">
        <f>VLOOKUP(D8,'pl metrics'!AR:AX,6,FALSE)</f>
        <v>0</v>
      </c>
      <c r="BJ8" s="45">
        <f>VLOOKUP(D8,'pl metrics'!V:AA,6,FALSE)</f>
        <v>0</v>
      </c>
      <c r="BK8" s="45">
        <f>VLOOKUP(D8,'pl metrics'!J:S,9,FALSE)</f>
        <v>0</v>
      </c>
      <c r="BL8" s="45">
        <f>VLOOKUP(D8,'pl metrics'!V:AB,7,FALSE)</f>
        <v>4.0625</v>
      </c>
      <c r="BM8" s="25">
        <f>VLOOKUP(D8,'pl metrics'!AR:BA,8,FALSE)</f>
        <v>3.0070000000000001</v>
      </c>
      <c r="BN8" s="25">
        <f>VLOOKUP(D8,'pl metrics'!BD:BH,4,FALSE)</f>
        <v>2.9430000000000001</v>
      </c>
      <c r="BO8" s="44" t="str">
        <f>VLOOKUP(D8,'pl metrics'!BD:BH,5,FALSE)</f>
        <v>x</v>
      </c>
      <c r="BP8">
        <f>VLOOKUP(D8,'pl metrics'!AR:BA,9,FALSE)</f>
        <v>2.5630000000000002</v>
      </c>
      <c r="BQ8">
        <f>VLOOKUP(D8,'pl metrics'!AR:BA,10,FALSE)</f>
        <v>1.962</v>
      </c>
      <c r="BR8" s="44">
        <f>VLOOKUP(D8,'pl metrics'!AN:AP,3,FALSE)</f>
        <v>309.84999999999997</v>
      </c>
      <c r="BS8" s="13">
        <f>VLOOKUP(D8,'pl metrics'!AN:AP,2,FALSE)</f>
        <v>53</v>
      </c>
      <c r="BT8" s="44">
        <f>VLOOKUP(D8,'pl metrics'!AJ:AK,2,FALSE)</f>
        <v>21.019999999999996</v>
      </c>
      <c r="BU8" s="44">
        <f>VLOOKUP(D8,'pl metrics'!$AE:$AH,2,FALSE)</f>
        <v>0</v>
      </c>
      <c r="BV8" s="44">
        <f>VLOOKUP(D8,'pl metrics'!$AE:$AH,3,FALSE)</f>
        <v>47</v>
      </c>
      <c r="BW8" s="44">
        <f>VLOOKUP(D8,'pl metrics'!$AE:$AH,4,FALSE)</f>
        <v>10.505000000000001</v>
      </c>
      <c r="BX8" t="str">
        <f>VLOOKUP(B8,'site info'!H:T,11,FALSE)</f>
        <v>Forest</v>
      </c>
      <c r="BY8" t="str">
        <f>VLOOKUP(B8,'site info'!H:T,13,FALSE)</f>
        <v>Fresh</v>
      </c>
      <c r="BZ8" t="str">
        <f>VLOOKUP(B8,'site info'!H:T,12,FALSE)</f>
        <v>Non-tidal</v>
      </c>
      <c r="CA8" t="str">
        <f>VLOOKUP(H8,'site info'!G:U,15,FALSE)</f>
        <v>Yes</v>
      </c>
      <c r="CB8"/>
      <c r="CC8" s="44"/>
      <c r="CD8"/>
    </row>
    <row r="9" spans="1:82" s="90" customFormat="1" x14ac:dyDescent="0.25">
      <c r="A9" t="s">
        <v>19</v>
      </c>
      <c r="B9" t="s">
        <v>57</v>
      </c>
      <c r="C9" t="s">
        <v>53</v>
      </c>
      <c r="D9" s="43" t="s">
        <v>56</v>
      </c>
      <c r="E9" t="s">
        <v>50</v>
      </c>
      <c r="F9">
        <f>VLOOKUP(B9,'site info'!H:M,5,FALSE)</f>
        <v>35.039586906881297</v>
      </c>
      <c r="G9">
        <f>VLOOKUP(B9,'site info'!H:M,6,FALSE)</f>
        <v>-77.042409509076506</v>
      </c>
      <c r="H9" t="s">
        <v>53</v>
      </c>
      <c r="I9" s="20">
        <v>2022</v>
      </c>
      <c r="J9" s="20">
        <v>15</v>
      </c>
      <c r="K9" s="20">
        <v>2</v>
      </c>
      <c r="L9" s="20">
        <v>2</v>
      </c>
      <c r="M9" s="22">
        <v>1.1698476444012319E-3</v>
      </c>
      <c r="N9" s="24">
        <v>3.7992816736266812E-3</v>
      </c>
      <c r="O9" s="23" t="s">
        <v>28</v>
      </c>
      <c r="P9" s="20" t="s">
        <v>26</v>
      </c>
      <c r="Q9" s="23">
        <v>0.1</v>
      </c>
      <c r="R9">
        <v>2.39</v>
      </c>
      <c r="S9">
        <v>4.7</v>
      </c>
      <c r="T9" s="20">
        <f>VLOOKUP(D9,'sl metrics top horiz'!B:H,2,FALSE)</f>
        <v>456.28</v>
      </c>
      <c r="U9">
        <f>VLOOKUP(D9,'sl metrics top horiz'!$B:$H,3,FALSE)</f>
        <v>2.915</v>
      </c>
      <c r="V9" s="20">
        <f>VLOOKUP(D9,'sl metrics top horiz'!$B:$H,4,FALSE)</f>
        <v>31.325000000000003</v>
      </c>
      <c r="W9" s="44">
        <f>VLOOKUP(D9,'sl metrics top horiz'!$B:$H,5,FALSE)</f>
        <v>1392</v>
      </c>
      <c r="X9" s="44">
        <f>VLOOKUP(D9,'sl metrics top horiz'!Q:R,2,FALSE)</f>
        <v>2078.35</v>
      </c>
      <c r="Y9" s="44">
        <f>VLOOKUP(D9,'sl metrics top horiz'!M:O,3,FALSE)</f>
        <v>103</v>
      </c>
      <c r="Z9" s="44">
        <f>VLOOKUP(D9,'sl metrics top horiz'!B:K,8,FALSE)</f>
        <v>1194.5</v>
      </c>
      <c r="AA9" s="44">
        <f>VLOOKUP(D9,'sl metrics top horiz'!B:K,9,FALSE)</f>
        <v>853.5</v>
      </c>
      <c r="AB9" s="44">
        <f t="shared" ref="AB9:AB14" si="5">Z9+AA9</f>
        <v>2048</v>
      </c>
      <c r="AC9" s="44">
        <f>VLOOKUP(D9,'sl metrics top horiz'!M:N,2,FALSE)</f>
        <v>2.8162616115940748</v>
      </c>
      <c r="AD9" s="20">
        <f>VLOOKUP(D9,'sl metrics top horiz'!$B:$H,6,FALSE)</f>
        <v>16.3</v>
      </c>
      <c r="AE9" s="44">
        <f>VLOOKUP(D9,'sl metrics top horiz'!$B:$H,7,FALSE)</f>
        <v>5.45</v>
      </c>
      <c r="AF9" s="20">
        <f>VLOOKUP(D9,'wtr metrics'!C:AQ,23,FALSE)</f>
        <v>990</v>
      </c>
      <c r="AG9" s="20">
        <f>VLOOKUP(D9,'wtr metrics'!C:AQ,19,FALSE)</f>
        <v>241</v>
      </c>
      <c r="AH9" s="20">
        <f>VLOOKUP(D9,'wtr metrics'!C:AQ,16,FALSE)</f>
        <v>8.8000000000000007</v>
      </c>
      <c r="AI9" s="44">
        <f>VLOOKUP(D9,'wtr metrics'!C:AQ,12,FALSE)</f>
        <v>5996.1859999999997</v>
      </c>
      <c r="AJ9" s="23">
        <f>VLOOKUP(D9,'wtr metrics'!C:AQ,8,FALSE)</f>
        <v>3.3025440000000001</v>
      </c>
      <c r="AK9" s="23">
        <f>VLOOKUP(D9,'wtr metrics'!C:M,11,FALSE)</f>
        <v>6.5674679999999999</v>
      </c>
      <c r="AL9" s="20">
        <f>VLOOKUP(D9,'wtr metrics'!C:AQ,41,FALSE)</f>
        <v>780</v>
      </c>
      <c r="AM9" s="20">
        <f>VLOOKUP(D9,'wtr metrics'!C:AQ,37,FALSE)</f>
        <v>176</v>
      </c>
      <c r="AN9" s="20">
        <f>VLOOKUP(D9,'wtr metrics'!C:AQ,34,FALSE)</f>
        <v>7.1</v>
      </c>
      <c r="AO9" s="44">
        <f>VLOOKUP(D9,'wtr metrics'!C:AQ,30,FALSE)</f>
        <v>5021.6310000000003</v>
      </c>
      <c r="AP9" s="20">
        <f>VLOOKUP(D9,'wtr metrics'!C:AQ,26,FALSE)</f>
        <v>2.7330709999999998</v>
      </c>
      <c r="AQ9" s="23">
        <v>2.7330709999999998</v>
      </c>
      <c r="AR9" s="23">
        <f>VLOOKUP(D9,'wtr metrics'!C:AE,29,FALSE)</f>
        <v>6.0794639999999998</v>
      </c>
      <c r="AS9" s="13">
        <v>88.888888888888886</v>
      </c>
      <c r="AT9" s="13" t="s">
        <v>1051</v>
      </c>
      <c r="AU9" s="20">
        <f>VLOOKUP(D9,'pl metrics'!A:H,5,FALSE)</f>
        <v>52</v>
      </c>
      <c r="AV9" s="20">
        <f>VLOOKUP(D9,'pl metrics'!BD:BH,2,FALSE)</f>
        <v>48</v>
      </c>
      <c r="AW9" s="20">
        <f>VLOOKUP(D9,'pl metrics'!BD:BH,3,FALSE)</f>
        <v>2</v>
      </c>
      <c r="AX9">
        <f>VLOOKUP(D9,'pl metrics'!J:S,5,FALSE)</f>
        <v>36</v>
      </c>
      <c r="AY9">
        <f>VLOOKUP(D9,'pl metrics'!AR:BB,11,FALSE)</f>
        <v>16</v>
      </c>
      <c r="AZ9" s="23">
        <f>VLOOKUP(D9,'pl metrics'!A:H,7,FALSE)</f>
        <v>5.2244897959183669</v>
      </c>
      <c r="BA9" s="45">
        <f>VLOOKUP(D9,'pl metrics'!J:Q,7,FALSE)</f>
        <v>5.4242424242424239</v>
      </c>
      <c r="BB9" s="45">
        <f>VLOOKUP(D9,'pl metrics'!BO:BP,2,FALSE)</f>
        <v>4.8125</v>
      </c>
      <c r="BC9" s="44">
        <f t="shared" si="1"/>
        <v>37.674331694644131</v>
      </c>
      <c r="BD9" s="44">
        <f t="shared" si="4"/>
        <v>32.545454545454547</v>
      </c>
      <c r="BE9" s="137">
        <f t="shared" si="3"/>
        <v>19.25</v>
      </c>
      <c r="BF9" s="44">
        <f>VLOOKUP(D9,'pl metrics'!A:H,8,FALSE)</f>
        <v>34.615384615384613</v>
      </c>
      <c r="BG9" s="45">
        <f>VLOOKUP(D9,'pl metrics'!J:Q,8,FALSE)</f>
        <v>25</v>
      </c>
      <c r="BH9" s="45">
        <f>VLOOKUP(D9,'pl metrics'!V:AA,5,FALSE)</f>
        <v>39.59175623705751</v>
      </c>
      <c r="BI9" s="44">
        <f>VLOOKUP(D9,'pl metrics'!AR:AX,6,FALSE)</f>
        <v>4</v>
      </c>
      <c r="BJ9" s="45">
        <f>VLOOKUP(D9,'pl metrics'!V:AA,6,FALSE)</f>
        <v>6.5739736383657127E-2</v>
      </c>
      <c r="BK9" s="45">
        <f>VLOOKUP(D9,'pl metrics'!J:S,9,FALSE)</f>
        <v>1.9230769230769231</v>
      </c>
      <c r="BL9" s="45">
        <f>VLOOKUP(D9,'pl metrics'!V:AB,7,FALSE)</f>
        <v>4.38</v>
      </c>
      <c r="BM9" s="25">
        <f>VLOOKUP(D9,'pl metrics'!AR:BA,8,FALSE)</f>
        <v>4.1070000000000002</v>
      </c>
      <c r="BN9" s="25">
        <f>VLOOKUP(D9,'pl metrics'!BD:BH,4,FALSE)</f>
        <v>4.024</v>
      </c>
      <c r="BO9" s="44">
        <f>VLOOKUP(D9,'pl metrics'!BD:BH,5,FALSE)</f>
        <v>1.0509999999999999</v>
      </c>
      <c r="BP9">
        <f>VLOOKUP(D9,'pl metrics'!AR:BA,9,FALSE)</f>
        <v>2.8220000000000001</v>
      </c>
      <c r="BQ9">
        <f>VLOOKUP(D9,'pl metrics'!AR:BA,10,FALSE)</f>
        <v>3.81</v>
      </c>
      <c r="BR9" s="44">
        <f>VLOOKUP(D9,'pl metrics'!AN:AP,3,FALSE)</f>
        <v>482.29999999999995</v>
      </c>
      <c r="BS9" s="13">
        <f>VLOOKUP(D9,'pl metrics'!AN:AP,2,FALSE)</f>
        <v>54</v>
      </c>
      <c r="BT9" s="44">
        <f>VLOOKUP(D9,'pl metrics'!AJ:AK,2,FALSE)</f>
        <v>26.255000000000003</v>
      </c>
      <c r="BU9" s="44">
        <f>VLOOKUP(D9,'pl metrics'!$AE:$AH,2,FALSE)</f>
        <v>3.5999999999999996</v>
      </c>
      <c r="BV9" s="44">
        <f>VLOOKUP(D9,'pl metrics'!$AE:$AH,3,FALSE)</f>
        <v>121.505</v>
      </c>
      <c r="BW9" s="44">
        <f>VLOOKUP(D9,'pl metrics'!$AE:$AH,4,FALSE)</f>
        <v>4.8099999999999987</v>
      </c>
      <c r="BX9" t="str">
        <f>VLOOKUP(B9,'site info'!H:T,11,FALSE)</f>
        <v>Forest</v>
      </c>
      <c r="BY9" t="str">
        <f>VLOOKUP(B9,'site info'!H:T,13,FALSE)</f>
        <v>Fresh</v>
      </c>
      <c r="BZ9" t="str">
        <f>VLOOKUP(B9,'site info'!H:T,12,FALSE)</f>
        <v>Non-tidal</v>
      </c>
      <c r="CA9" t="str">
        <f>VLOOKUP(H9,'site info'!G:U,15,FALSE)</f>
        <v>Yes</v>
      </c>
      <c r="CB9" t="s">
        <v>1040</v>
      </c>
      <c r="CC9" s="44">
        <v>1392</v>
      </c>
      <c r="CD9" s="90" t="s">
        <v>1040</v>
      </c>
    </row>
    <row r="10" spans="1:82" s="90" customFormat="1" x14ac:dyDescent="0.25">
      <c r="A10" t="s">
        <v>19</v>
      </c>
      <c r="B10" t="s">
        <v>44</v>
      </c>
      <c r="C10" t="s">
        <v>43</v>
      </c>
      <c r="D10" s="43" t="s">
        <v>42</v>
      </c>
      <c r="E10" t="s">
        <v>40</v>
      </c>
      <c r="F10">
        <f>VLOOKUP(B10,'site info'!H:M,5,FALSE)</f>
        <v>34.833254851</v>
      </c>
      <c r="G10">
        <f>VLOOKUP(B10,'site info'!H:M,6,FALSE)</f>
        <v>-76.433775085999997</v>
      </c>
      <c r="H10" t="s">
        <v>43</v>
      </c>
      <c r="I10" s="20">
        <v>2007</v>
      </c>
      <c r="J10" s="20">
        <v>15</v>
      </c>
      <c r="K10" s="20">
        <v>1</v>
      </c>
      <c r="L10" s="20">
        <v>1</v>
      </c>
      <c r="M10" s="22">
        <v>1.03990975377674E-2</v>
      </c>
      <c r="N10" s="24">
        <v>7.6935690777745593E-3</v>
      </c>
      <c r="O10" s="48" t="s">
        <v>77</v>
      </c>
      <c r="P10" s="68" t="s">
        <v>26</v>
      </c>
      <c r="Q10" s="23">
        <v>0.7</v>
      </c>
      <c r="R10">
        <v>0.03</v>
      </c>
      <c r="S10">
        <v>0.03</v>
      </c>
      <c r="T10" s="20"/>
      <c r="U10" s="25"/>
      <c r="V10" s="23">
        <f>VLOOKUP(D10,'sl metrics top horiz'!$B:$H,4,FALSE)</f>
        <v>55.747500000000002</v>
      </c>
      <c r="W10" s="44">
        <f>VLOOKUP(D10,'sl metrics top horiz'!$B:$H,5,FALSE)</f>
        <v>1164.25</v>
      </c>
      <c r="X10" s="44"/>
      <c r="Y10" s="44">
        <f>VLOOKUP(D10,'sl metrics top horiz'!M:O,3,FALSE)</f>
        <v>85</v>
      </c>
      <c r="Z10" s="44">
        <f>VLOOKUP(D10,'sl metrics top horiz'!B:K,8,FALSE)</f>
        <v>345.25</v>
      </c>
      <c r="AA10" s="44">
        <f>VLOOKUP(D10,'sl metrics top horiz'!B:K,9,FALSE)</f>
        <v>422.5</v>
      </c>
      <c r="AB10" s="44">
        <f t="shared" si="5"/>
        <v>767.75</v>
      </c>
      <c r="AC10" s="44">
        <f>VLOOKUP(D10,'sl metrics top horiz'!M:N,2,FALSE)</f>
        <v>0.81715976331360951</v>
      </c>
      <c r="AD10" s="20"/>
      <c r="AE10" s="44">
        <f>VLOOKUP(D10,'sl metrics top horiz'!$B:$H,7,FALSE)</f>
        <v>3.45</v>
      </c>
      <c r="AF10" s="20"/>
      <c r="AG10" s="20"/>
      <c r="AH10" s="20"/>
      <c r="AI10" s="44"/>
      <c r="AJ10" s="23"/>
      <c r="AK10" s="23"/>
      <c r="AL10" s="20"/>
      <c r="AM10" s="20"/>
      <c r="AN10" s="20"/>
      <c r="AO10" s="44"/>
      <c r="AP10" s="20"/>
      <c r="AQ10" s="23"/>
      <c r="AR10" s="23"/>
      <c r="AS10" s="20"/>
      <c r="AT10" s="20"/>
      <c r="AU10" s="20">
        <f>VLOOKUP(D10,'pl metrics'!A:H,5,FALSE)</f>
        <v>32</v>
      </c>
      <c r="AV10" s="20">
        <f>VLOOKUP(D10,'pl metrics'!BD:BH,2,FALSE)</f>
        <v>32</v>
      </c>
      <c r="AW10" s="20">
        <f>VLOOKUP(D10,'pl metrics'!BD:BH,3,FALSE)</f>
        <v>0</v>
      </c>
      <c r="AX10">
        <f>VLOOKUP(D10,'pl metrics'!J:S,5,FALSE)</f>
        <v>13</v>
      </c>
      <c r="AY10">
        <f>VLOOKUP(D10,'pl metrics'!AR:BB,11,FALSE)</f>
        <v>19</v>
      </c>
      <c r="AZ10" s="23">
        <f>VLOOKUP(D10,'pl metrics'!A:H,7,FALSE)</f>
        <v>5.8774193548387093</v>
      </c>
      <c r="BA10" s="45">
        <f>VLOOKUP(D10,'pl metrics'!J:Q,7,FALSE)</f>
        <v>6.1692307692307695</v>
      </c>
      <c r="BB10" s="45">
        <f>VLOOKUP(D10,'pl metrics'!BO:BP,2,FALSE)</f>
        <v>5.666666666666667</v>
      </c>
      <c r="BC10" s="44">
        <f t="shared" si="1"/>
        <v>33.247704653468119</v>
      </c>
      <c r="BD10" s="44">
        <f t="shared" si="4"/>
        <v>22.243477868631686</v>
      </c>
      <c r="BE10" s="137">
        <f t="shared" si="3"/>
        <v>24.700427346730486</v>
      </c>
      <c r="BF10" s="44">
        <f>VLOOKUP(D10,'pl metrics'!A:H,8,FALSE)</f>
        <v>37.5</v>
      </c>
      <c r="BG10" s="45">
        <f>VLOOKUP(D10,'pl metrics'!J:Q,8,FALSE)</f>
        <v>46.153846153846153</v>
      </c>
      <c r="BH10" s="45">
        <f>VLOOKUP(D10,'pl metrics'!V:AA,5,FALSE)</f>
        <v>47.373810746355559</v>
      </c>
      <c r="BI10" s="44">
        <f>VLOOKUP(D10,'pl metrics'!AR:AX,6,FALSE)</f>
        <v>0</v>
      </c>
      <c r="BJ10" s="45">
        <f>VLOOKUP(D10,'pl metrics'!V:AA,6,FALSE)</f>
        <v>0</v>
      </c>
      <c r="BK10" s="45">
        <f>VLOOKUP(D10,'pl metrics'!J:S,9,FALSE)</f>
        <v>0</v>
      </c>
      <c r="BL10" s="45">
        <f>VLOOKUP(D10,'pl metrics'!V:AB,7,FALSE)</f>
        <v>3.84375</v>
      </c>
      <c r="BM10" s="25">
        <f>VLOOKUP(D10,'pl metrics'!AR:BA,8,FALSE)</f>
        <v>3.6379999999999999</v>
      </c>
      <c r="BN10" s="25">
        <f>VLOOKUP(D10,'pl metrics'!BD:BH,4,FALSE)</f>
        <v>3.6379999999999999</v>
      </c>
      <c r="BO10" s="44" t="str">
        <f>VLOOKUP(D10,'pl metrics'!BD:BH,5,FALSE)</f>
        <v>x</v>
      </c>
      <c r="BP10">
        <f>VLOOKUP(D10,'pl metrics'!AR:BA,9,FALSE)</f>
        <v>3.1120000000000001</v>
      </c>
      <c r="BQ10">
        <f>VLOOKUP(D10,'pl metrics'!AR:BA,10,FALSE)</f>
        <v>2.74</v>
      </c>
      <c r="BR10" s="44">
        <f>VLOOKUP(D10,'pl metrics'!AN:AP,3,FALSE)</f>
        <v>238.24</v>
      </c>
      <c r="BS10" s="13">
        <f>VLOOKUP(D10,'pl metrics'!AN:AP,2,FALSE)</f>
        <v>55.2</v>
      </c>
      <c r="BT10" s="44">
        <f>VLOOKUP(D10,'pl metrics'!AJ:AK,2,FALSE)</f>
        <v>22.28125</v>
      </c>
      <c r="BU10" s="44">
        <f>VLOOKUP(D10,'pl metrics'!$AE:$AH,2,FALSE)</f>
        <v>41.52624999999999</v>
      </c>
      <c r="BV10" s="44">
        <f>VLOOKUP(D10,'pl metrics'!$AE:$AH,3,FALSE)</f>
        <v>44.751249999999999</v>
      </c>
      <c r="BW10" s="44">
        <f>VLOOKUP(D10,'pl metrics'!$AE:$AH,4,FALSE)</f>
        <v>2.1475000000000004</v>
      </c>
      <c r="BX10" t="s">
        <v>26</v>
      </c>
      <c r="BY10" t="s">
        <v>28</v>
      </c>
      <c r="BZ10" t="str">
        <f>VLOOKUP(B10,'site info'!H:T,12,FALSE)</f>
        <v>Tidal</v>
      </c>
      <c r="CA10" t="str">
        <f>VLOOKUP(H10,'site info'!G:U,15,FALSE)</f>
        <v>Yes</v>
      </c>
      <c r="CB10" t="s">
        <v>1040</v>
      </c>
      <c r="CC10" s="44">
        <v>1164.25</v>
      </c>
      <c r="CD10" s="90" t="s">
        <v>1040</v>
      </c>
    </row>
    <row r="11" spans="1:82" s="90" customFormat="1" x14ac:dyDescent="0.25">
      <c r="A11" t="s">
        <v>19</v>
      </c>
      <c r="B11" t="s">
        <v>49</v>
      </c>
      <c r="C11" t="s">
        <v>43</v>
      </c>
      <c r="D11" s="43" t="s">
        <v>48</v>
      </c>
      <c r="E11" t="s">
        <v>40</v>
      </c>
      <c r="F11">
        <f>VLOOKUP(B11,'site info'!H:M,5,FALSE)</f>
        <v>34.833254851</v>
      </c>
      <c r="G11">
        <f>VLOOKUP(B11,'site info'!H:M,6,FALSE)</f>
        <v>-76.433775085999997</v>
      </c>
      <c r="H11" t="s">
        <v>43</v>
      </c>
      <c r="I11" s="20">
        <v>2022</v>
      </c>
      <c r="J11" s="20">
        <v>15</v>
      </c>
      <c r="K11" s="20">
        <v>2</v>
      </c>
      <c r="L11" s="20">
        <v>2</v>
      </c>
      <c r="M11" s="22">
        <v>1.03990975377674E-2</v>
      </c>
      <c r="N11" s="24">
        <v>7.6935690777745593E-3</v>
      </c>
      <c r="O11" s="48" t="s">
        <v>47</v>
      </c>
      <c r="P11" s="68" t="s">
        <v>45</v>
      </c>
      <c r="Q11" s="23">
        <v>0.7</v>
      </c>
      <c r="R11">
        <v>0.03</v>
      </c>
      <c r="S11">
        <v>0.03</v>
      </c>
      <c r="T11" s="20">
        <f>VLOOKUP(D11,'sl metrics top horiz'!B:H,2,FALSE)</f>
        <v>1252</v>
      </c>
      <c r="U11">
        <f>VLOOKUP(D11,'sl metrics top horiz'!$B:$H,3,FALSE)</f>
        <v>7.8400000000000007</v>
      </c>
      <c r="V11" s="20">
        <f>VLOOKUP(D11,'sl metrics top horiz'!$B:$H,4,FALSE)</f>
        <v>80.62</v>
      </c>
      <c r="W11" s="44">
        <f>VLOOKUP(D11,'sl metrics top horiz'!$B:$H,5,FALSE)</f>
        <v>5748</v>
      </c>
      <c r="X11" s="44">
        <f>VLOOKUP(D11,'sl metrics top horiz'!Q:R,2,FALSE)</f>
        <v>7870.003333333334</v>
      </c>
      <c r="Y11" s="44">
        <f>VLOOKUP(D11,'sl metrics top horiz'!M:O,3,FALSE)</f>
        <v>250.66666666666666</v>
      </c>
      <c r="Z11" s="44">
        <f>VLOOKUP(D11,'sl metrics top horiz'!B:K,8,FALSE)</f>
        <v>756</v>
      </c>
      <c r="AA11" s="44">
        <f>VLOOKUP(D11,'sl metrics top horiz'!B:K,9,FALSE)</f>
        <v>1104.6666666666667</v>
      </c>
      <c r="AB11" s="44">
        <f t="shared" si="5"/>
        <v>1860.6666666666667</v>
      </c>
      <c r="AC11" s="44">
        <f>VLOOKUP(D11,'sl metrics top horiz'!M:N,2,FALSE)</f>
        <v>2.0334162347012863</v>
      </c>
      <c r="AD11" s="20">
        <f>VLOOKUP(D11,'sl metrics top horiz'!$B:$H,6,FALSE)</f>
        <v>13.633333333333333</v>
      </c>
      <c r="AE11" s="44">
        <f>VLOOKUP(D11,'sl metrics top horiz'!$B:$H,7,FALSE)</f>
        <v>4.9333333333333336</v>
      </c>
      <c r="AF11" s="20" t="str">
        <f>VLOOKUP(D11,'wtr metrics'!C:AQ,23,FALSE)</f>
        <v>x</v>
      </c>
      <c r="AG11" s="20" t="str">
        <f>VLOOKUP(D11,'wtr metrics'!C:AQ,19,FALSE)</f>
        <v>x</v>
      </c>
      <c r="AH11" s="20" t="str">
        <f>VLOOKUP(D11,'wtr metrics'!C:AQ,16,FALSE)</f>
        <v>x</v>
      </c>
      <c r="AI11" s="44" t="str">
        <f>VLOOKUP(D11,'wtr metrics'!C:AQ,12,FALSE)</f>
        <v>x</v>
      </c>
      <c r="AJ11" s="23" t="str">
        <f>VLOOKUP(D11,'wtr metrics'!C:AQ,8,FALSE)</f>
        <v>x</v>
      </c>
      <c r="AK11" s="23" t="str">
        <f>VLOOKUP(D11,'wtr metrics'!C:M,11,FALSE)</f>
        <v>x</v>
      </c>
      <c r="AL11" s="20">
        <f>VLOOKUP(D11,'wtr metrics'!C:AQ,41,FALSE)</f>
        <v>4700</v>
      </c>
      <c r="AM11" s="20">
        <f>VLOOKUP(D11,'wtr metrics'!C:AQ,37,FALSE)</f>
        <v>830</v>
      </c>
      <c r="AN11" s="20">
        <f>VLOOKUP(D11,'wtr metrics'!C:AQ,34,FALSE)</f>
        <v>37</v>
      </c>
      <c r="AO11" s="44">
        <f>VLOOKUP(D11,'wtr metrics'!C:AQ,30,FALSE)</f>
        <v>21552</v>
      </c>
      <c r="AP11" s="20">
        <f>VLOOKUP(D11,'wtr metrics'!C:AQ,26,FALSE)</f>
        <v>13.26</v>
      </c>
      <c r="AQ11" s="23">
        <v>13.26</v>
      </c>
      <c r="AR11" s="23">
        <f>VLOOKUP(D11,'wtr metrics'!C:AE,29,FALSE)</f>
        <v>5.64</v>
      </c>
      <c r="AS11" s="13">
        <v>71.111111111111114</v>
      </c>
      <c r="AT11" s="13" t="s">
        <v>1051</v>
      </c>
      <c r="AU11" s="20">
        <f>VLOOKUP(D11,'pl metrics'!A:H,5,FALSE)</f>
        <v>11</v>
      </c>
      <c r="AV11" s="20">
        <f>VLOOKUP(D11,'pl metrics'!BD:BH,2,FALSE)</f>
        <v>9</v>
      </c>
      <c r="AW11" s="20">
        <f>VLOOKUP(D11,'pl metrics'!BD:BH,3,FALSE)</f>
        <v>1</v>
      </c>
      <c r="AX11">
        <f>VLOOKUP(D11,'pl metrics'!J:S,5,FALSE)</f>
        <v>6</v>
      </c>
      <c r="AY11">
        <f>VLOOKUP(D11,'pl metrics'!AR:BB,11,FALSE)</f>
        <v>5</v>
      </c>
      <c r="AZ11" s="23">
        <f>VLOOKUP(D11,'pl metrics'!A:H,7,FALSE)</f>
        <v>4.95</v>
      </c>
      <c r="BA11" s="45">
        <f>VLOOKUP(D11,'pl metrics'!J:Q,7,FALSE)</f>
        <v>5.6</v>
      </c>
      <c r="BB11" s="45">
        <f>VLOOKUP(D11,'pl metrics'!BO:BP,2,FALSE)</f>
        <v>4.3</v>
      </c>
      <c r="BC11" s="44">
        <f t="shared" si="1"/>
        <v>16.417292712259229</v>
      </c>
      <c r="BD11" s="44">
        <f t="shared" si="4"/>
        <v>13.717142559585795</v>
      </c>
      <c r="BE11" s="137">
        <f t="shared" si="3"/>
        <v>9.6150923032490958</v>
      </c>
      <c r="BF11" s="44">
        <f>VLOOKUP(D11,'pl metrics'!A:H,8,FALSE)</f>
        <v>81.818181818181827</v>
      </c>
      <c r="BG11" s="45">
        <f>VLOOKUP(D11,'pl metrics'!J:Q,8,FALSE)</f>
        <v>66.666666666666657</v>
      </c>
      <c r="BH11" s="45">
        <f>VLOOKUP(D11,'pl metrics'!V:AA,5,FALSE)</f>
        <v>99.391284231225228</v>
      </c>
      <c r="BI11" s="44">
        <f>VLOOKUP(D11,'pl metrics'!AR:AX,6,FALSE)</f>
        <v>10</v>
      </c>
      <c r="BJ11" s="45">
        <f>VLOOKUP(D11,'pl metrics'!V:AA,6,FALSE)</f>
        <v>5.7835227437031907E-2</v>
      </c>
      <c r="BK11" s="45">
        <f>VLOOKUP(D11,'pl metrics'!J:S,9,FALSE)</f>
        <v>9.0909090909090917</v>
      </c>
      <c r="BL11" s="45">
        <f>VLOOKUP(D11,'pl metrics'!V:AB,7,FALSE)</f>
        <v>3.9</v>
      </c>
      <c r="BM11" s="25">
        <f>VLOOKUP(D11,'pl metrics'!AR:BA,8,FALSE)</f>
        <v>2.4830000000000001</v>
      </c>
      <c r="BN11" s="25">
        <f>VLOOKUP(D11,'pl metrics'!BD:BH,4,FALSE)</f>
        <v>2.2549999999999999</v>
      </c>
      <c r="BO11" s="44">
        <f>VLOOKUP(D11,'pl metrics'!BD:BH,5,FALSE)</f>
        <v>0</v>
      </c>
      <c r="BP11">
        <f>VLOOKUP(D11,'pl metrics'!AR:BA,9,FALSE)</f>
        <v>1.7090000000000001</v>
      </c>
      <c r="BQ11">
        <f>VLOOKUP(D11,'pl metrics'!AR:BA,10,FALSE)</f>
        <v>1.8049999999999999</v>
      </c>
      <c r="BR11" s="44">
        <f>VLOOKUP(D11,'pl metrics'!AN:AP,3,FALSE)</f>
        <v>66.160000000000011</v>
      </c>
      <c r="BS11" s="13">
        <f>VLOOKUP(D11,'pl metrics'!AN:AP,2,FALSE)</f>
        <v>26.800000000000004</v>
      </c>
      <c r="BT11" s="44">
        <f>VLOOKUP(D11,'pl metrics'!AJ:AK,2,FALSE)</f>
        <v>79.926249999999996</v>
      </c>
      <c r="BU11" s="44">
        <f>VLOOKUP(D11,'pl metrics'!$AE:$AH,2,FALSE)</f>
        <v>4.5</v>
      </c>
      <c r="BV11" s="44">
        <f>VLOOKUP(D11,'pl metrics'!$AE:$AH,3,FALSE)</f>
        <v>1.8012499999999998</v>
      </c>
      <c r="BW11" s="44">
        <f>VLOOKUP(D11,'pl metrics'!$AE:$AH,4,FALSE)</f>
        <v>1.2500000000000001E-2</v>
      </c>
      <c r="BX11" t="s">
        <v>26</v>
      </c>
      <c r="BY11" t="str">
        <f>VLOOKUP(B11,'site info'!H:T,13,FALSE)</f>
        <v>Transitional</v>
      </c>
      <c r="BZ11" t="str">
        <f>VLOOKUP(B11,'site info'!H:T,12,FALSE)</f>
        <v>Tidal</v>
      </c>
      <c r="CA11" t="str">
        <f>VLOOKUP(H11,'site info'!G:U,15,FALSE)</f>
        <v>Yes</v>
      </c>
      <c r="CB11" t="s">
        <v>1040</v>
      </c>
      <c r="CC11" s="44">
        <v>5748</v>
      </c>
      <c r="CD11" s="90" t="s">
        <v>1040</v>
      </c>
    </row>
    <row r="12" spans="1:82" x14ac:dyDescent="0.25">
      <c r="A12" t="s">
        <v>19</v>
      </c>
      <c r="B12" t="s">
        <v>62</v>
      </c>
      <c r="C12" t="s">
        <v>61</v>
      </c>
      <c r="D12" s="43" t="s">
        <v>60</v>
      </c>
      <c r="E12" t="s">
        <v>58</v>
      </c>
      <c r="F12">
        <f>VLOOKUP(B12,'site info'!H:M,5,FALSE)</f>
        <v>35.25401651</v>
      </c>
      <c r="G12">
        <f>VLOOKUP(B12,'site info'!H:M,6,FALSE)</f>
        <v>-75.561861120000003</v>
      </c>
      <c r="H12" t="s">
        <v>61</v>
      </c>
      <c r="I12" s="20">
        <v>1988</v>
      </c>
      <c r="J12" s="20">
        <v>34</v>
      </c>
      <c r="K12" s="20">
        <v>1</v>
      </c>
      <c r="L12" s="20">
        <v>1</v>
      </c>
      <c r="M12" s="22">
        <v>7.3878027414709584E-4</v>
      </c>
      <c r="N12" s="24">
        <v>6.2667343874794947E-5</v>
      </c>
      <c r="O12" s="23" t="s">
        <v>28</v>
      </c>
      <c r="P12" s="20" t="s">
        <v>26</v>
      </c>
      <c r="Q12" s="23">
        <v>1.8</v>
      </c>
      <c r="R12">
        <v>0.74</v>
      </c>
      <c r="S12">
        <v>0.74</v>
      </c>
      <c r="V12" s="23">
        <f>VLOOKUP(D12,'sl metrics top horiz'!$B:$H,4,FALSE)</f>
        <v>22.44</v>
      </c>
      <c r="W12" s="44">
        <f>VLOOKUP(D12,'sl metrics top horiz'!$B:$H,5,FALSE)</f>
        <v>167</v>
      </c>
      <c r="Y12" s="44">
        <f>VLOOKUP(D12,'sl metrics top horiz'!M:O,3,FALSE)</f>
        <v>72</v>
      </c>
      <c r="Z12" s="44">
        <f>VLOOKUP(D12,'sl metrics top horiz'!B:K,8,FALSE)</f>
        <v>682</v>
      </c>
      <c r="AA12" s="44">
        <f>VLOOKUP(D12,'sl metrics top horiz'!B:K,9,FALSE)</f>
        <v>230</v>
      </c>
      <c r="AB12" s="44">
        <f t="shared" si="5"/>
        <v>912</v>
      </c>
      <c r="AC12" s="44">
        <f>VLOOKUP(D12,'sl metrics top horiz'!M:N,2,FALSE)</f>
        <v>2.965217391304348</v>
      </c>
      <c r="AE12" s="44">
        <f>VLOOKUP(D12,'sl metrics top horiz'!$B:$H,7,FALSE)</f>
        <v>4.0999999999999996</v>
      </c>
      <c r="AJ12" s="23"/>
      <c r="AK12" s="23"/>
      <c r="AO12" s="44"/>
      <c r="AU12" s="20">
        <f>VLOOKUP(D12,'pl metrics'!A:H,5,FALSE)</f>
        <v>20</v>
      </c>
      <c r="AV12" s="20">
        <f>VLOOKUP(D12,'pl metrics'!BD:BH,2,FALSE)</f>
        <v>19</v>
      </c>
      <c r="AW12" s="20">
        <f>VLOOKUP(D12,'pl metrics'!BD:BH,3,FALSE)</f>
        <v>0</v>
      </c>
      <c r="AX12">
        <f>VLOOKUP(D12,'pl metrics'!J:S,5,FALSE)</f>
        <v>4</v>
      </c>
      <c r="AY12">
        <f>VLOOKUP(D12,'pl metrics'!AR:BB,11,FALSE)</f>
        <v>16</v>
      </c>
      <c r="AZ12" s="23">
        <f>VLOOKUP(D12,'pl metrics'!A:H,7,FALSE)</f>
        <v>4.75</v>
      </c>
      <c r="BA12" s="45">
        <f>VLOOKUP(D12,'pl metrics'!J:Q,7,FALSE)</f>
        <v>5.666666666666667</v>
      </c>
      <c r="BB12" s="45">
        <f>VLOOKUP(D12,'pl metrics'!BO:BP,2,FALSE)</f>
        <v>4.5666666666666664</v>
      </c>
      <c r="BC12" s="44">
        <f t="shared" si="1"/>
        <v>21.242645786248005</v>
      </c>
      <c r="BD12" s="44">
        <f t="shared" si="4"/>
        <v>11.333333333333334</v>
      </c>
      <c r="BE12" s="137">
        <f t="shared" si="3"/>
        <v>18.266666666666666</v>
      </c>
      <c r="BF12" s="44">
        <f>VLOOKUP(D12,'pl metrics'!A:H,8,FALSE)</f>
        <v>20</v>
      </c>
      <c r="BG12" s="45">
        <f>VLOOKUP(D12,'pl metrics'!J:Q,8,FALSE)</f>
        <v>25</v>
      </c>
      <c r="BH12" s="45">
        <f>VLOOKUP(D12,'pl metrics'!V:AA,5,FALSE)</f>
        <v>5.1282051282051277</v>
      </c>
      <c r="BI12" s="44">
        <f>VLOOKUP(D12,'pl metrics'!AR:AX,6,FALSE)</f>
        <v>0</v>
      </c>
      <c r="BJ12" s="45">
        <f>VLOOKUP(D12,'pl metrics'!V:AA,6,FALSE)</f>
        <v>0</v>
      </c>
      <c r="BK12" s="45">
        <f>VLOOKUP(D12,'pl metrics'!J:S,9,FALSE)</f>
        <v>0</v>
      </c>
      <c r="BL12" s="45">
        <f>VLOOKUP(D12,'pl metrics'!V:AB,7,FALSE)</f>
        <v>3.2105263157894739</v>
      </c>
      <c r="BM12" s="25">
        <f>VLOOKUP(D12,'pl metrics'!AR:BA,8,FALSE)</f>
        <v>3.105</v>
      </c>
      <c r="BN12" s="25">
        <f>VLOOKUP(D12,'pl metrics'!BD:BH,4,FALSE)</f>
        <v>3.0470000000000002</v>
      </c>
      <c r="BO12" s="44" t="str">
        <f>VLOOKUP(D12,'pl metrics'!BD:BH,5,FALSE)</f>
        <v>x</v>
      </c>
      <c r="BP12">
        <f>VLOOKUP(D12,'pl metrics'!AR:BA,9,FALSE)</f>
        <v>2.8570000000000002</v>
      </c>
      <c r="BQ12">
        <f>VLOOKUP(D12,'pl metrics'!AR:BA,10,FALSE)</f>
        <v>1.544</v>
      </c>
      <c r="BR12" s="44">
        <f>VLOOKUP(D12,'pl metrics'!AN:AP,3,FALSE)</f>
        <v>393.95000000000005</v>
      </c>
      <c r="BS12" s="13">
        <f>VLOOKUP(D12,'pl metrics'!AN:AP,2,FALSE)</f>
        <v>71</v>
      </c>
      <c r="BT12" s="44">
        <f>VLOOKUP(D12,'pl metrics'!AJ:AK,2,FALSE)</f>
        <v>9.0150000000000006</v>
      </c>
      <c r="BU12" s="44">
        <f>VLOOKUP(D12,'pl metrics'!$AE:$AH,2,FALSE)</f>
        <v>5</v>
      </c>
      <c r="BV12" s="44">
        <f>VLOOKUP(D12,'pl metrics'!$AE:$AH,3,FALSE)</f>
        <v>126.55</v>
      </c>
      <c r="BW12" s="44">
        <f>VLOOKUP(D12,'pl metrics'!$AE:$AH,4,FALSE)</f>
        <v>65.665000000000006</v>
      </c>
      <c r="BX12" t="str">
        <f>VLOOKUP(B12,'site info'!H:T,11,FALSE)</f>
        <v>Forest</v>
      </c>
      <c r="BY12" t="str">
        <f>VLOOKUP(B12,'site info'!H:T,13,FALSE)</f>
        <v>Fresh</v>
      </c>
      <c r="BZ12" t="str">
        <f>VLOOKUP(B12,'site info'!H:T,12,FALSE)</f>
        <v>Non-tidal</v>
      </c>
      <c r="CA12" t="str">
        <f>VLOOKUP(H12,'site info'!G:U,15,FALSE)</f>
        <v>Yes</v>
      </c>
      <c r="CB12" t="s">
        <v>1041</v>
      </c>
      <c r="CC12" s="44">
        <v>167</v>
      </c>
      <c r="CD12" s="90" t="s">
        <v>1040</v>
      </c>
    </row>
    <row r="13" spans="1:82" x14ac:dyDescent="0.25">
      <c r="A13" t="s">
        <v>19</v>
      </c>
      <c r="B13" t="s">
        <v>64</v>
      </c>
      <c r="C13" t="s">
        <v>61</v>
      </c>
      <c r="D13" s="43" t="s">
        <v>63</v>
      </c>
      <c r="E13" t="s">
        <v>58</v>
      </c>
      <c r="F13">
        <f>VLOOKUP(B13,'site info'!H:M,5,FALSE)</f>
        <v>35.25401651</v>
      </c>
      <c r="G13">
        <f>VLOOKUP(B13,'site info'!H:M,6,FALSE)</f>
        <v>-75.561861120000003</v>
      </c>
      <c r="H13" t="s">
        <v>61</v>
      </c>
      <c r="I13" s="20">
        <v>2022</v>
      </c>
      <c r="J13" s="20">
        <v>34</v>
      </c>
      <c r="K13" s="20">
        <v>2</v>
      </c>
      <c r="L13" s="20">
        <v>2</v>
      </c>
      <c r="M13" s="22">
        <v>7.3878027414709584E-4</v>
      </c>
      <c r="N13" s="24">
        <v>6.2667343874794947E-5</v>
      </c>
      <c r="O13" s="23" t="s">
        <v>28</v>
      </c>
      <c r="P13" s="20" t="s">
        <v>26</v>
      </c>
      <c r="Q13" s="23">
        <v>1.8</v>
      </c>
      <c r="R13">
        <v>0.74</v>
      </c>
      <c r="S13">
        <v>0.74</v>
      </c>
      <c r="T13" s="20">
        <f>VLOOKUP(D13,'sl metrics top horiz'!B:H,2,FALSE)</f>
        <v>35.53</v>
      </c>
      <c r="U13">
        <f>VLOOKUP(D13,'sl metrics top horiz'!$B:$H,3,FALSE)</f>
        <v>0.14000000000000001</v>
      </c>
      <c r="V13" s="20">
        <f>VLOOKUP(D13,'sl metrics top horiz'!$B:$H,4,FALSE)</f>
        <v>17.21</v>
      </c>
      <c r="W13" s="44">
        <f>VLOOKUP(D13,'sl metrics top horiz'!$B:$H,5,FALSE)</f>
        <v>111</v>
      </c>
      <c r="X13" s="44">
        <f>VLOOKUP(D13,'sl metrics top horiz'!Q:R,2,FALSE)</f>
        <v>47.79</v>
      </c>
      <c r="Y13" s="44">
        <f>VLOOKUP(D13,'sl metrics top horiz'!M:O,3,FALSE)</f>
        <v>57</v>
      </c>
      <c r="Z13" s="44">
        <f>VLOOKUP(D13,'sl metrics top horiz'!B:K,8,FALSE)</f>
        <v>1742</v>
      </c>
      <c r="AA13" s="44">
        <f>VLOOKUP(D13,'sl metrics top horiz'!B:K,9,FALSE)</f>
        <v>193</v>
      </c>
      <c r="AB13" s="44">
        <f t="shared" si="5"/>
        <v>1935</v>
      </c>
      <c r="AC13" s="44">
        <f>VLOOKUP(D13,'sl metrics top horiz'!M:N,2,FALSE)</f>
        <v>9.0259067357512954</v>
      </c>
      <c r="AD13" s="20">
        <f>VLOOKUP(D13,'sl metrics top horiz'!$B:$H,6,FALSE)</f>
        <v>9.6</v>
      </c>
      <c r="AE13" s="44">
        <f>VLOOKUP(D13,'sl metrics top horiz'!$B:$H,7,FALSE)</f>
        <v>5.5</v>
      </c>
      <c r="AF13" s="20" t="str">
        <f>VLOOKUP(D13,'wtr metrics'!C:AQ,23,FALSE)</f>
        <v>x</v>
      </c>
      <c r="AG13" s="20" t="str">
        <f>VLOOKUP(D13,'wtr metrics'!C:AQ,19,FALSE)</f>
        <v>x</v>
      </c>
      <c r="AH13" s="20" t="str">
        <f>VLOOKUP(D13,'wtr metrics'!C:AQ,16,FALSE)</f>
        <v>x</v>
      </c>
      <c r="AI13" s="44" t="str">
        <f>VLOOKUP(D13,'wtr metrics'!C:AQ,12,FALSE)</f>
        <v>x</v>
      </c>
      <c r="AJ13" s="23" t="str">
        <f>VLOOKUP(D13,'wtr metrics'!C:AQ,8,FALSE)</f>
        <v>x</v>
      </c>
      <c r="AK13" s="23" t="str">
        <f>VLOOKUP(D13,'wtr metrics'!C:M,11,FALSE)</f>
        <v>x</v>
      </c>
      <c r="AL13" s="20">
        <f>VLOOKUP(D13,'wtr metrics'!C:AQ,41,FALSE)</f>
        <v>26</v>
      </c>
      <c r="AM13" s="20">
        <f>VLOOKUP(D13,'wtr metrics'!C:AQ,37,FALSE)</f>
        <v>10</v>
      </c>
      <c r="AN13" s="20">
        <f>VLOOKUP(D13,'wtr metrics'!C:AQ,34,FALSE)</f>
        <v>0.4</v>
      </c>
      <c r="AO13" s="44">
        <f>VLOOKUP(D13,'wtr metrics'!C:AQ,30,FALSE)</f>
        <v>222.3776</v>
      </c>
      <c r="AP13" s="68">
        <f>VLOOKUP(D13,'wtr metrics'!C:AQ,26,FALSE)</f>
        <v>0.10619729999999999</v>
      </c>
      <c r="AQ13" s="48">
        <v>0.10619729999999999</v>
      </c>
      <c r="AR13" s="23">
        <f>VLOOKUP(D13,'wtr metrics'!C:AE,29,FALSE)</f>
        <v>5.6229889999999996</v>
      </c>
      <c r="AS13" s="13">
        <v>82.222222222222214</v>
      </c>
      <c r="AT13" s="13" t="s">
        <v>1051</v>
      </c>
      <c r="AU13" s="20">
        <f>VLOOKUP(D13,'pl metrics'!A:H,5,FALSE)</f>
        <v>23</v>
      </c>
      <c r="AV13" s="20">
        <f>VLOOKUP(D13,'pl metrics'!BD:BH,2,FALSE)</f>
        <v>23</v>
      </c>
      <c r="AW13" s="20">
        <f>VLOOKUP(D13,'pl metrics'!BD:BH,3,FALSE)</f>
        <v>0</v>
      </c>
      <c r="AX13">
        <f>VLOOKUP(D13,'pl metrics'!J:S,5,FALSE)</f>
        <v>5</v>
      </c>
      <c r="AY13">
        <f>VLOOKUP(D13,'pl metrics'!AR:BB,11,FALSE)</f>
        <v>18</v>
      </c>
      <c r="AZ13" s="23">
        <f>VLOOKUP(D13,'pl metrics'!A:H,7,FALSE)</f>
        <v>5.0952380952380949</v>
      </c>
      <c r="BA13" s="45">
        <f>VLOOKUP(D13,'pl metrics'!J:Q,7,FALSE)</f>
        <v>6</v>
      </c>
      <c r="BB13" s="45">
        <f>VLOOKUP(D13,'pl metrics'!BO:BP,2,FALSE)</f>
        <v>4.8125</v>
      </c>
      <c r="BC13" s="44">
        <f t="shared" si="1"/>
        <v>24.435903475926711</v>
      </c>
      <c r="BD13" s="44">
        <f t="shared" si="4"/>
        <v>13.416407864998739</v>
      </c>
      <c r="BE13" s="137">
        <f t="shared" si="3"/>
        <v>20.417708306761558</v>
      </c>
      <c r="BF13" s="44">
        <f>VLOOKUP(D13,'pl metrics'!A:H,8,FALSE)</f>
        <v>17.391304347826086</v>
      </c>
      <c r="BG13" s="45">
        <f>VLOOKUP(D13,'pl metrics'!J:Q,8,FALSE)</f>
        <v>20</v>
      </c>
      <c r="BH13" s="45">
        <f>VLOOKUP(D13,'pl metrics'!V:AA,5,FALSE)</f>
        <v>8.147516520997657</v>
      </c>
      <c r="BI13" s="44">
        <f>VLOOKUP(D13,'pl metrics'!AR:AX,6,FALSE)</f>
        <v>0</v>
      </c>
      <c r="BJ13" s="45">
        <f>VLOOKUP(D13,'pl metrics'!V:AA,6,FALSE)</f>
        <v>0</v>
      </c>
      <c r="BK13" s="45">
        <f>VLOOKUP(D13,'pl metrics'!J:S,9,FALSE)</f>
        <v>0</v>
      </c>
      <c r="BL13" s="45">
        <f>VLOOKUP(D13,'pl metrics'!V:AB,7,FALSE)</f>
        <v>3</v>
      </c>
      <c r="BM13" s="25">
        <f>VLOOKUP(D13,'pl metrics'!AR:BA,8,FALSE)</f>
        <v>3.2730000000000001</v>
      </c>
      <c r="BN13" s="25">
        <f>VLOOKUP(D13,'pl metrics'!BD:BH,4,FALSE)</f>
        <v>3.2730000000000001</v>
      </c>
      <c r="BO13" s="44" t="str">
        <f>VLOOKUP(D13,'pl metrics'!BD:BH,5,FALSE)</f>
        <v>x</v>
      </c>
      <c r="BP13">
        <f>VLOOKUP(D13,'pl metrics'!AR:BA,9,FALSE)</f>
        <v>3.004</v>
      </c>
      <c r="BQ13">
        <f>VLOOKUP(D13,'pl metrics'!AR:BA,10,FALSE)</f>
        <v>1.7809999999999999</v>
      </c>
      <c r="BR13" s="44">
        <f>VLOOKUP(D13,'pl metrics'!AN:AP,3,FALSE)</f>
        <v>592.29999999999995</v>
      </c>
      <c r="BS13" s="13">
        <f>VLOOKUP(D13,'pl metrics'!AN:AP,2,FALSE)</f>
        <v>154</v>
      </c>
      <c r="BT13" s="44">
        <f>VLOOKUP(D13,'pl metrics'!AJ:AK,2,FALSE)</f>
        <v>9.51</v>
      </c>
      <c r="BU13" s="44">
        <f>VLOOKUP(D13,'pl metrics'!$AE:$AH,2,FALSE)</f>
        <v>9.1000000000000014</v>
      </c>
      <c r="BV13" s="44">
        <f>VLOOKUP(D13,'pl metrics'!$AE:$AH,3,FALSE)</f>
        <v>80.059999999999988</v>
      </c>
      <c r="BW13" s="44">
        <f>VLOOKUP(D13,'pl metrics'!$AE:$AH,4,FALSE)</f>
        <v>18.605</v>
      </c>
      <c r="BX13" t="str">
        <f>VLOOKUP(B13,'site info'!H:T,11,FALSE)</f>
        <v>Forest</v>
      </c>
      <c r="BY13" t="str">
        <f>VLOOKUP(B13,'site info'!H:T,13,FALSE)</f>
        <v>Fresh</v>
      </c>
      <c r="BZ13" t="str">
        <f>VLOOKUP(B13,'site info'!H:T,12,FALSE)</f>
        <v>Non-tidal</v>
      </c>
      <c r="CA13" t="str">
        <f>VLOOKUP(H13,'site info'!G:U,15,FALSE)</f>
        <v>Yes</v>
      </c>
      <c r="CB13" t="s">
        <v>1041</v>
      </c>
      <c r="CC13" s="44">
        <v>111</v>
      </c>
      <c r="CD13" s="90" t="s">
        <v>1040</v>
      </c>
    </row>
    <row r="14" spans="1:82" x14ac:dyDescent="0.25">
      <c r="A14" t="s">
        <v>234</v>
      </c>
      <c r="B14" t="s">
        <v>256</v>
      </c>
      <c r="C14" t="s">
        <v>255</v>
      </c>
      <c r="D14" s="43" t="s">
        <v>254</v>
      </c>
      <c r="E14" t="s">
        <v>252</v>
      </c>
      <c r="F14">
        <f>VLOOKUP(B14,'site info'!H:M,5,FALSE)</f>
        <v>34.991318</v>
      </c>
      <c r="G14">
        <f>VLOOKUP(B14,'site info'!H:M,6,FALSE)</f>
        <v>-76.540617999999895</v>
      </c>
      <c r="H14" t="s">
        <v>255</v>
      </c>
      <c r="I14" s="20">
        <v>2016</v>
      </c>
      <c r="J14" s="20">
        <v>5</v>
      </c>
      <c r="K14" s="20">
        <v>1</v>
      </c>
      <c r="L14" s="20">
        <v>1</v>
      </c>
      <c r="M14" s="22">
        <v>5.4754025751537205E-3</v>
      </c>
      <c r="N14" s="24">
        <v>1.4957888606952519E-2</v>
      </c>
      <c r="O14" s="23" t="s">
        <v>47</v>
      </c>
      <c r="P14" s="20" t="s">
        <v>257</v>
      </c>
      <c r="Q14" s="23">
        <v>0.72</v>
      </c>
      <c r="R14">
        <v>7.0000000000000007E-2</v>
      </c>
      <c r="S14">
        <v>7.0000000000000007E-2</v>
      </c>
      <c r="U14" s="25">
        <f>VLOOKUP(D14,'sl metrics top horiz'!$B:$H,3,FALSE)</f>
        <v>4.8099999999999996</v>
      </c>
      <c r="V14" s="23">
        <f>VLOOKUP(D14,'sl metrics top horiz'!$B:$H,4,FALSE)</f>
        <v>32.5</v>
      </c>
      <c r="W14" s="44">
        <f>VLOOKUP(D14,'sl metrics top horiz'!$B:$H,5,FALSE)</f>
        <v>1506.81</v>
      </c>
      <c r="Y14" s="44">
        <f>VLOOKUP(D14,'sl metrics top horiz'!M:O,3,FALSE)</f>
        <v>177.83999999999997</v>
      </c>
      <c r="Z14" s="44">
        <f>VLOOKUP(D14,'sl metrics top horiz'!B:K,8,FALSE)</f>
        <v>1219</v>
      </c>
      <c r="AA14" s="44">
        <f>VLOOKUP(D14,'sl metrics top horiz'!B:K,9,FALSE)</f>
        <v>1512.8</v>
      </c>
      <c r="AB14" s="44">
        <f t="shared" si="5"/>
        <v>2731.8</v>
      </c>
      <c r="AC14" s="44">
        <f>VLOOKUP(D14,'sl metrics top horiz'!M:N,2,FALSE)</f>
        <v>0.80579058699101003</v>
      </c>
      <c r="AE14" s="44">
        <f>VLOOKUP(D14,'sl metrics top horiz'!$B:$H,7,FALSE)</f>
        <v>5</v>
      </c>
      <c r="AF14" s="20" t="str">
        <f>VLOOKUP(D14,'wtr metrics'!C:AQ,23,FALSE)</f>
        <v>x</v>
      </c>
      <c r="AG14" s="20">
        <f>VLOOKUP(D14,'wtr metrics'!C:AQ,19,FALSE)</f>
        <v>13.2</v>
      </c>
      <c r="AH14" s="20" t="str">
        <f>VLOOKUP(D14,'wtr metrics'!C:AQ,16,FALSE)</f>
        <v>x</v>
      </c>
      <c r="AI14" s="44">
        <f>VLOOKUP(D14,'wtr metrics'!C:AQ,12,FALSE)</f>
        <v>803</v>
      </c>
      <c r="AJ14" s="48">
        <f>VLOOKUP(D14,'wtr metrics'!C:AQ,8,FALSE)</f>
        <v>0.43177739999999998</v>
      </c>
      <c r="AK14" s="23">
        <f>VLOOKUP(D14,'wtr metrics'!C:M,11,FALSE)</f>
        <v>5.91</v>
      </c>
      <c r="AL14" s="20" t="str">
        <f>VLOOKUP(D14,'wtr metrics'!C:AQ,41,FALSE)</f>
        <v>x</v>
      </c>
      <c r="AM14" s="20" t="str">
        <f>VLOOKUP(D14,'wtr metrics'!C:AQ,37,FALSE)</f>
        <v>x</v>
      </c>
      <c r="AN14" s="20" t="str">
        <f>VLOOKUP(D14,'wtr metrics'!C:AQ,34,FALSE)</f>
        <v>x</v>
      </c>
      <c r="AO14" s="44" t="str">
        <f>VLOOKUP(D14,'wtr metrics'!C:AQ,25,FALSE)</f>
        <v>x</v>
      </c>
      <c r="AP14" s="20" t="str">
        <f>VLOOKUP(D14,'wtr metrics'!C:AQ,26,FALSE)</f>
        <v>x</v>
      </c>
      <c r="AQ14" s="93">
        <v>0.43177739999999998</v>
      </c>
      <c r="AR14" s="23" t="str">
        <f>VLOOKUP(D14,'wtr metrics'!C:AE,29,FALSE)</f>
        <v>x</v>
      </c>
      <c r="AS14" s="20">
        <v>89</v>
      </c>
      <c r="AT14" s="20" t="s">
        <v>1051</v>
      </c>
      <c r="AU14" s="20">
        <f>VLOOKUP(D14,'pl metrics'!A:H,5,FALSE)</f>
        <v>29</v>
      </c>
      <c r="AV14" s="20">
        <f>VLOOKUP(D14,'pl metrics'!BD:BH,2,FALSE)</f>
        <v>27</v>
      </c>
      <c r="AW14" s="20">
        <f>VLOOKUP(D14,'pl metrics'!BD:BH,3,FALSE)</f>
        <v>0</v>
      </c>
      <c r="AX14">
        <f>VLOOKUP(D14,'pl metrics'!J:S,5,FALSE)</f>
        <v>19</v>
      </c>
      <c r="AY14">
        <f>VLOOKUP(D14,'pl metrics'!AR:BB,11,FALSE)</f>
        <v>10</v>
      </c>
      <c r="AZ14" s="23">
        <f>VLOOKUP(D14,'pl metrics'!A:H,7,FALSE)</f>
        <v>4.75</v>
      </c>
      <c r="BA14" s="45">
        <f>VLOOKUP(D14,'pl metrics'!J:Q,7,FALSE)</f>
        <v>5.34375</v>
      </c>
      <c r="BB14" s="45">
        <f>VLOOKUP(D14,'pl metrics'!BO:BP,2,FALSE)</f>
        <v>3.8</v>
      </c>
      <c r="BC14" s="44">
        <f t="shared" si="1"/>
        <v>25.579532833888894</v>
      </c>
      <c r="BD14" s="44">
        <f t="shared" si="4"/>
        <v>23.292866229545478</v>
      </c>
      <c r="BE14" s="137">
        <f t="shared" si="3"/>
        <v>12.016655108639842</v>
      </c>
      <c r="BF14" s="44">
        <f>VLOOKUP(D14,'pl metrics'!A:H,8,FALSE)</f>
        <v>55.172413793103445</v>
      </c>
      <c r="BG14" s="45">
        <f>VLOOKUP(D14,'pl metrics'!J:Q,8,FALSE)</f>
        <v>36.84210526315789</v>
      </c>
      <c r="BH14" s="45">
        <f>VLOOKUP(D14,'pl metrics'!V:AA,5,FALSE)</f>
        <v>91.971301909983566</v>
      </c>
      <c r="BI14" s="44">
        <f>VLOOKUP(D14,'pl metrics'!AR:AX,6,FALSE)</f>
        <v>0</v>
      </c>
      <c r="BJ14" s="45">
        <f>VLOOKUP(D14,'pl metrics'!V:AA,6,FALSE)</f>
        <v>0</v>
      </c>
      <c r="BK14" s="45">
        <f>VLOOKUP(D14,'pl metrics'!J:S,9,FALSE)</f>
        <v>0</v>
      </c>
      <c r="BL14" s="45">
        <f>VLOOKUP(D14,'pl metrics'!V:AB,7,FALSE)</f>
        <v>4.0740740740740744</v>
      </c>
      <c r="BM14" s="25">
        <f>VLOOKUP(D14,'pl metrics'!AR:BA,8,FALSE)</f>
        <v>3.548</v>
      </c>
      <c r="BN14" s="25">
        <f>VLOOKUP(D14,'pl metrics'!BD:BH,4,FALSE)</f>
        <v>3.4729999999999999</v>
      </c>
      <c r="BO14" s="44" t="str">
        <f>VLOOKUP(D14,'pl metrics'!BD:BH,5,FALSE)</f>
        <v>x</v>
      </c>
      <c r="BP14">
        <f>VLOOKUP(D14,'pl metrics'!AR:BA,9,FALSE)</f>
        <v>2.4700000000000002</v>
      </c>
      <c r="BQ14">
        <f>VLOOKUP(D14,'pl metrics'!AR:BA,10,FALSE)</f>
        <v>3.121</v>
      </c>
      <c r="BR14" s="44">
        <f>VLOOKUP(D14,'pl metrics'!AN:AP,3,FALSE)</f>
        <v>25.96</v>
      </c>
      <c r="BS14" s="13">
        <f>VLOOKUP(D14,'pl metrics'!AN:AP,2,FALSE)</f>
        <v>0.8</v>
      </c>
      <c r="BT14" s="44">
        <f>VLOOKUP(D14,'pl metrics'!AJ:AK,2,FALSE)</f>
        <v>89.815999999999988</v>
      </c>
      <c r="BU14" s="44">
        <f>VLOOKUP(D14,'pl metrics'!$AE:$AH,2,FALSE)</f>
        <v>15.404999999999996</v>
      </c>
      <c r="BV14" s="44">
        <f>VLOOKUP(D14,'pl metrics'!$AE:$AH,3,FALSE)</f>
        <v>5.2</v>
      </c>
      <c r="BW14" s="44">
        <f>VLOOKUP(D14,'pl metrics'!$AE:$AH,4,FALSE)</f>
        <v>23.505000000000003</v>
      </c>
      <c r="BX14" t="str">
        <f>VLOOKUP(B14,'site info'!H:T,11,FALSE)</f>
        <v>Marsh</v>
      </c>
      <c r="BY14" t="str">
        <f>VLOOKUP(B14,'site info'!H:T,13,FALSE)</f>
        <v>Brackish</v>
      </c>
      <c r="BZ14" t="str">
        <f>VLOOKUP(B14,'site info'!H:T,12,FALSE)</f>
        <v>Tidal</v>
      </c>
      <c r="CA14" t="str">
        <f>VLOOKUP(H14,'site info'!G:U,15,FALSE)</f>
        <v>Yes</v>
      </c>
      <c r="CB14" t="s">
        <v>1040</v>
      </c>
      <c r="CC14" s="44">
        <v>1506.81</v>
      </c>
      <c r="CD14" s="90" t="s">
        <v>1040</v>
      </c>
    </row>
    <row r="15" spans="1:82" x14ac:dyDescent="0.25">
      <c r="A15" t="s">
        <v>234</v>
      </c>
      <c r="B15" t="s">
        <v>261</v>
      </c>
      <c r="C15" t="s">
        <v>255</v>
      </c>
      <c r="D15" s="43" t="s">
        <v>260</v>
      </c>
      <c r="E15" t="s">
        <v>259</v>
      </c>
      <c r="F15">
        <f>VLOOKUP(B15,'site info'!H:M,5,FALSE)</f>
        <v>34.991318</v>
      </c>
      <c r="G15">
        <f>VLOOKUP(B15,'site info'!H:M,6,FALSE)</f>
        <v>-76.540617999999895</v>
      </c>
      <c r="H15" t="s">
        <v>255</v>
      </c>
      <c r="I15" s="20">
        <v>2021</v>
      </c>
      <c r="J15" s="20">
        <v>5</v>
      </c>
      <c r="K15" s="20">
        <v>2</v>
      </c>
      <c r="L15" s="20">
        <v>2</v>
      </c>
      <c r="M15" s="22">
        <v>5.4754025751537205E-3</v>
      </c>
      <c r="N15" s="24">
        <v>1.4957888606952519E-2</v>
      </c>
      <c r="O15" s="23" t="s">
        <v>47</v>
      </c>
      <c r="P15" s="20" t="s">
        <v>257</v>
      </c>
      <c r="Q15" s="23">
        <v>0.72</v>
      </c>
      <c r="R15">
        <v>7.0000000000000007E-2</v>
      </c>
      <c r="S15">
        <v>7.0000000000000007E-2</v>
      </c>
      <c r="U15" s="20"/>
      <c r="V15" s="20"/>
      <c r="Z15" s="20"/>
      <c r="AA15" s="20"/>
      <c r="AB15" s="20"/>
      <c r="AF15" s="20" t="str">
        <f>VLOOKUP(D15,'wtr metrics'!C:AQ,23,FALSE)</f>
        <v>x</v>
      </c>
      <c r="AG15" s="20" t="str">
        <f>VLOOKUP(D15,'wtr metrics'!C:AQ,19,FALSE)</f>
        <v>x</v>
      </c>
      <c r="AH15" s="20" t="str">
        <f>VLOOKUP(D15,'wtr metrics'!C:AQ,16,FALSE)</f>
        <v>x</v>
      </c>
      <c r="AI15" s="44" t="str">
        <f>VLOOKUP(D15,'wtr metrics'!C:AQ,12,FALSE)</f>
        <v>x</v>
      </c>
      <c r="AJ15" s="23" t="str">
        <f>VLOOKUP(D15,'wtr metrics'!C:AQ,8,FALSE)</f>
        <v>x</v>
      </c>
      <c r="AK15" s="23" t="str">
        <f>VLOOKUP(D15,'wtr metrics'!C:M,11,FALSE)</f>
        <v>x</v>
      </c>
      <c r="AL15" s="20" t="str">
        <f>VLOOKUP(D15,'wtr metrics'!C:AQ,41,FALSE)</f>
        <v>x</v>
      </c>
      <c r="AM15" s="20" t="str">
        <f>VLOOKUP(D15,'wtr metrics'!C:AQ,37,FALSE)</f>
        <v>x</v>
      </c>
      <c r="AN15" s="20" t="str">
        <f>VLOOKUP(D15,'wtr metrics'!C:AQ,34,FALSE)</f>
        <v>x</v>
      </c>
      <c r="AO15" s="44" t="str">
        <f>VLOOKUP(D15,'wtr metrics'!C:AQ,25,FALSE)</f>
        <v>x</v>
      </c>
      <c r="AP15" s="20" t="str">
        <f>VLOOKUP(D15,'wtr metrics'!C:AQ,26,FALSE)</f>
        <v>x</v>
      </c>
      <c r="AR15" s="23" t="str">
        <f>VLOOKUP(D15,'wtr metrics'!C:AE,29,FALSE)</f>
        <v>x</v>
      </c>
      <c r="AS15" s="20">
        <v>79</v>
      </c>
      <c r="AT15" s="20" t="s">
        <v>1051</v>
      </c>
      <c r="AU15" s="20">
        <f>VLOOKUP(D15,'pl metrics'!A:H,5,FALSE)</f>
        <v>14</v>
      </c>
      <c r="AV15" s="20">
        <f>VLOOKUP(D15,'pl metrics'!BD:BH,2,FALSE)</f>
        <v>14</v>
      </c>
      <c r="AW15" s="20">
        <f>VLOOKUP(D15,'pl metrics'!BD:BH,3,FALSE)</f>
        <v>0</v>
      </c>
      <c r="AX15">
        <f>VLOOKUP(D15,'pl metrics'!J:S,5,FALSE)</f>
        <v>7</v>
      </c>
      <c r="AY15">
        <f>VLOOKUP(D15,'pl metrics'!AR:BB,11,FALSE)</f>
        <v>7</v>
      </c>
      <c r="AZ15" s="23">
        <f>VLOOKUP(D15,'pl metrics'!A:H,7,FALSE)</f>
        <v>4.75</v>
      </c>
      <c r="BA15" s="45">
        <f>VLOOKUP(D15,'pl metrics'!J:Q,7,FALSE)</f>
        <v>5.7857142857142856</v>
      </c>
      <c r="BB15" s="45">
        <f>VLOOKUP(D15,'pl metrics'!BO:BP,2,FALSE)</f>
        <v>3.7142857142857144</v>
      </c>
      <c r="BC15" s="44">
        <f t="shared" si="1"/>
        <v>17.77287258717622</v>
      </c>
      <c r="BD15" s="44">
        <f t="shared" si="4"/>
        <v>15.307561156873703</v>
      </c>
      <c r="BE15" s="137">
        <f t="shared" si="3"/>
        <v>9.8270762982399091</v>
      </c>
      <c r="BF15" s="44">
        <f>VLOOKUP(D15,'pl metrics'!A:H,8,FALSE)</f>
        <v>71.428571428571431</v>
      </c>
      <c r="BG15" s="45">
        <f>VLOOKUP(D15,'pl metrics'!J:Q,8,FALSE)</f>
        <v>71.428571428571431</v>
      </c>
      <c r="BH15" s="45">
        <f>VLOOKUP(D15,'pl metrics'!V:AA,5,FALSE)</f>
        <v>92.517620929055468</v>
      </c>
      <c r="BI15" s="44">
        <f>VLOOKUP(D15,'pl metrics'!AR:AX,6,FALSE)</f>
        <v>0</v>
      </c>
      <c r="BJ15" s="45">
        <f>VLOOKUP(D15,'pl metrics'!V:AA,6,FALSE)</f>
        <v>0</v>
      </c>
      <c r="BK15" s="45">
        <f>VLOOKUP(D15,'pl metrics'!J:S,9,FALSE)</f>
        <v>0</v>
      </c>
      <c r="BL15" s="45">
        <f>VLOOKUP(D15,'pl metrics'!V:AB,7,FALSE)</f>
        <v>3.7857142857142856</v>
      </c>
      <c r="BM15" s="25">
        <f>VLOOKUP(D15,'pl metrics'!AR:BA,8,FALSE)</f>
        <v>2.7789999999999999</v>
      </c>
      <c r="BN15" s="25">
        <f>VLOOKUP(D15,'pl metrics'!BD:BH,4,FALSE)</f>
        <v>2.7789999999999999</v>
      </c>
      <c r="BO15" s="44" t="str">
        <f>VLOOKUP(D15,'pl metrics'!BD:BH,5,FALSE)</f>
        <v>x</v>
      </c>
      <c r="BP15">
        <f>VLOOKUP(D15,'pl metrics'!AR:BA,9,FALSE)</f>
        <v>2.08</v>
      </c>
      <c r="BQ15">
        <f>VLOOKUP(D15,'pl metrics'!AR:BA,10,FALSE)</f>
        <v>2.0670000000000002</v>
      </c>
      <c r="BR15" s="44">
        <v>0</v>
      </c>
      <c r="BS15" s="13">
        <v>0</v>
      </c>
      <c r="BT15" s="44">
        <f>VLOOKUP(D15,'pl metrics'!AJ:AK,2,FALSE)</f>
        <v>100.902</v>
      </c>
      <c r="BU15" s="44">
        <f>VLOOKUP(D15,'pl metrics'!$AE:$AH,2,FALSE)</f>
        <v>16.503999999999998</v>
      </c>
      <c r="BV15" s="44">
        <f>VLOOKUP(D15,'pl metrics'!$AE:$AH,3,FALSE)</f>
        <v>1.502</v>
      </c>
      <c r="BW15" s="44">
        <f>VLOOKUP(D15,'pl metrics'!$AE:$AH,4,FALSE)</f>
        <v>76.5</v>
      </c>
      <c r="BX15" t="str">
        <f>VLOOKUP(B15,'site info'!H:T,11,FALSE)</f>
        <v>Marsh</v>
      </c>
      <c r="BY15" t="str">
        <f>VLOOKUP(B15,'site info'!H:T,13,FALSE)</f>
        <v>Brackish</v>
      </c>
      <c r="BZ15" t="str">
        <f>VLOOKUP(B15,'site info'!H:T,12,FALSE)</f>
        <v>Tidal</v>
      </c>
      <c r="CA15" t="str">
        <f>VLOOKUP(H15,'site info'!G:U,15,FALSE)</f>
        <v>Yes</v>
      </c>
    </row>
    <row r="16" spans="1:82" x14ac:dyDescent="0.25">
      <c r="A16" t="s">
        <v>19</v>
      </c>
      <c r="B16" t="s">
        <v>76</v>
      </c>
      <c r="C16" t="s">
        <v>75</v>
      </c>
      <c r="D16" s="43" t="s">
        <v>74</v>
      </c>
      <c r="E16" t="s">
        <v>72</v>
      </c>
      <c r="F16">
        <f>VLOOKUP(B16,'site info'!H:M,5,FALSE)</f>
        <v>35.926347470000003</v>
      </c>
      <c r="G16">
        <f>VLOOKUP(B16,'site info'!H:M,6,FALSE)</f>
        <v>-75.853857869999999</v>
      </c>
      <c r="H16" t="s">
        <v>75</v>
      </c>
      <c r="I16" s="20">
        <v>2003</v>
      </c>
      <c r="J16" s="20">
        <v>19</v>
      </c>
      <c r="K16" s="20">
        <v>1</v>
      </c>
      <c r="L16" s="20">
        <v>1</v>
      </c>
      <c r="M16" s="22">
        <v>1.7949834389393352E-2</v>
      </c>
      <c r="N16" s="24">
        <v>1.0546710902527663E-2</v>
      </c>
      <c r="O16" s="23" t="s">
        <v>77</v>
      </c>
      <c r="P16" s="68" t="s">
        <v>26</v>
      </c>
      <c r="Q16" s="23">
        <v>0</v>
      </c>
      <c r="R16">
        <v>0</v>
      </c>
      <c r="S16">
        <v>0</v>
      </c>
      <c r="V16" s="23">
        <f>VLOOKUP(D16,'sl metrics top horiz'!$B:$H,4,FALSE)</f>
        <v>40.602499999999999</v>
      </c>
      <c r="W16" s="44">
        <f>VLOOKUP(D16,'sl metrics top horiz'!$B:$H,5,FALSE)</f>
        <v>617</v>
      </c>
      <c r="Y16" s="44">
        <f>VLOOKUP(D16,'sl metrics top horiz'!M:O,3,FALSE)</f>
        <v>102.75</v>
      </c>
      <c r="Z16" s="44">
        <f>VLOOKUP(D16,'sl metrics top horiz'!B:K,8,FALSE)</f>
        <v>622.75</v>
      </c>
      <c r="AA16" s="44">
        <f>VLOOKUP(D16,'sl metrics top horiz'!B:K,9,FALSE)</f>
        <v>674.25</v>
      </c>
      <c r="AB16" s="44">
        <f>Z16+AA16</f>
        <v>1297</v>
      </c>
      <c r="AC16" s="44">
        <f>VLOOKUP(D16,'sl metrics top horiz'!M:N,2,FALSE)</f>
        <v>0.92361883574341863</v>
      </c>
      <c r="AE16" s="44">
        <f>VLOOKUP(D16,'sl metrics top horiz'!$B:$H,7,FALSE)</f>
        <v>4.1500000000000004</v>
      </c>
      <c r="AJ16" s="23"/>
      <c r="AK16" s="23"/>
      <c r="AO16" s="44"/>
      <c r="AU16" s="20">
        <f>VLOOKUP(D16,'pl metrics'!A:H,5,FALSE)</f>
        <v>31</v>
      </c>
      <c r="AV16" s="20">
        <f>VLOOKUP(D16,'pl metrics'!BD:BH,2,FALSE)</f>
        <v>30</v>
      </c>
      <c r="AW16" s="20">
        <f>VLOOKUP(D16,'pl metrics'!BD:BH,3,FALSE)</f>
        <v>0</v>
      </c>
      <c r="AX16">
        <f>VLOOKUP(D16,'pl metrics'!J:S,5,FALSE)</f>
        <v>11</v>
      </c>
      <c r="AY16">
        <f>VLOOKUP(D16,'pl metrics'!AR:BB,11,FALSE)</f>
        <v>20</v>
      </c>
      <c r="AZ16" s="23">
        <f>VLOOKUP(D16,'pl metrics'!A:H,7,FALSE)</f>
        <v>5.2586206896551726</v>
      </c>
      <c r="BA16" s="45">
        <f>VLOOKUP(D16,'pl metrics'!J:Q,7,FALSE)</f>
        <v>5.8888888888888893</v>
      </c>
      <c r="BB16" s="45">
        <f>VLOOKUP(D16,'pl metrics'!BO:BP,2,FALSE)</f>
        <v>4.9749999999999996</v>
      </c>
      <c r="BC16" s="44">
        <v>29.278760873502701</v>
      </c>
      <c r="BD16" s="44">
        <f t="shared" si="4"/>
        <v>19.531234876537354</v>
      </c>
      <c r="BE16" s="137">
        <f t="shared" si="3"/>
        <v>22.248876376122908</v>
      </c>
      <c r="BF16" s="44">
        <f>VLOOKUP(D16,'pl metrics'!A:H,8,FALSE)</f>
        <v>35.483870967741936</v>
      </c>
      <c r="BG16" s="45">
        <f>VLOOKUP(D16,'pl metrics'!J:Q,8,FALSE)</f>
        <v>36.363636363636367</v>
      </c>
      <c r="BH16" s="45">
        <f>VLOOKUP(D16,'pl metrics'!V:AA,5,FALSE)</f>
        <v>62.720375283357519</v>
      </c>
      <c r="BI16" s="44">
        <f>VLOOKUP(D16,'pl metrics'!AR:AX,6,FALSE)</f>
        <v>0</v>
      </c>
      <c r="BJ16" s="45">
        <f>VLOOKUP(D16,'pl metrics'!V:AA,6,FALSE)</f>
        <v>0</v>
      </c>
      <c r="BK16" s="45">
        <f>VLOOKUP(D16,'pl metrics'!J:S,9,FALSE)</f>
        <v>0</v>
      </c>
      <c r="BL16" s="45">
        <f>VLOOKUP(D16,'pl metrics'!V:AB,7,FALSE)</f>
        <v>3.7241379310344827</v>
      </c>
      <c r="BM16" s="25">
        <f>VLOOKUP(D16,'pl metrics'!AR:BA,8,FALSE)</f>
        <v>3.5920000000000001</v>
      </c>
      <c r="BN16" s="25">
        <f>VLOOKUP(D16,'pl metrics'!BD:BH,4,FALSE)</f>
        <v>3.5609999999999999</v>
      </c>
      <c r="BO16" s="44" t="str">
        <f>VLOOKUP(D16,'pl metrics'!BD:BH,5,FALSE)</f>
        <v>x</v>
      </c>
      <c r="BP16">
        <f>VLOOKUP(D16,'pl metrics'!AR:BA,9,FALSE)</f>
        <v>3.1379999999999999</v>
      </c>
      <c r="BQ16">
        <f>VLOOKUP(D16,'pl metrics'!AR:BA,10,FALSE)</f>
        <v>2.5680000000000001</v>
      </c>
      <c r="BR16" s="44">
        <f>VLOOKUP(D16,'pl metrics'!AN:AP,3,FALSE)</f>
        <v>210.5</v>
      </c>
      <c r="BS16" s="13">
        <f>VLOOKUP(D16,'pl metrics'!AN:AP,2,FALSE)</f>
        <v>20</v>
      </c>
      <c r="BT16" s="44">
        <f>VLOOKUP(D16,'pl metrics'!AJ:AK,2,FALSE)</f>
        <v>31.330000000000002</v>
      </c>
      <c r="BU16" s="44">
        <f>VLOOKUP(D16,'pl metrics'!$AE:$AH,2,FALSE)</f>
        <v>4.5562500000000004</v>
      </c>
      <c r="BV16" s="44">
        <f>VLOOKUP(D16,'pl metrics'!$AE:$AH,3,FALSE)</f>
        <v>70.001249999999999</v>
      </c>
      <c r="BW16" s="44">
        <f>VLOOKUP(D16,'pl metrics'!$AE:$AH,4,FALSE)</f>
        <v>3.813750000000002</v>
      </c>
      <c r="BX16" t="str">
        <f>VLOOKUP(B16,'site info'!H:T,11,FALSE)</f>
        <v>Forest</v>
      </c>
      <c r="BY16" t="str">
        <f>VLOOKUP(B16,'site info'!H:T,13,FALSE)</f>
        <v>Transitional</v>
      </c>
      <c r="BZ16" t="str">
        <f>VLOOKUP(B16,'site info'!H:T,12,FALSE)</f>
        <v>Tidal</v>
      </c>
      <c r="CA16" t="str">
        <f>VLOOKUP(H16,'site info'!G:U,15,FALSE)</f>
        <v>Yes</v>
      </c>
      <c r="CB16" t="s">
        <v>1040</v>
      </c>
      <c r="CC16" s="44">
        <v>617</v>
      </c>
      <c r="CD16" s="90" t="s">
        <v>1040</v>
      </c>
    </row>
    <row r="17" spans="1:82" x14ac:dyDescent="0.25">
      <c r="A17" t="s">
        <v>19</v>
      </c>
      <c r="B17" t="s">
        <v>79</v>
      </c>
      <c r="C17" t="s">
        <v>75</v>
      </c>
      <c r="D17" s="43" t="s">
        <v>883</v>
      </c>
      <c r="E17" t="s">
        <v>72</v>
      </c>
      <c r="F17">
        <f>VLOOKUP(B17,'site info'!H:M,5,FALSE)</f>
        <v>35.926347470000003</v>
      </c>
      <c r="G17">
        <f>VLOOKUP(B17,'site info'!H:M,6,FALSE)</f>
        <v>-75.853857869999999</v>
      </c>
      <c r="H17" t="s">
        <v>75</v>
      </c>
      <c r="I17" s="20">
        <v>2022</v>
      </c>
      <c r="J17" s="20">
        <v>19</v>
      </c>
      <c r="K17" s="20">
        <v>2</v>
      </c>
      <c r="L17" s="20">
        <v>2</v>
      </c>
      <c r="M17" s="22">
        <v>1.7949834389393352E-2</v>
      </c>
      <c r="N17" s="24">
        <v>1.0546710902527663E-2</v>
      </c>
      <c r="O17" s="23" t="s">
        <v>77</v>
      </c>
      <c r="P17" s="68" t="s">
        <v>1025</v>
      </c>
      <c r="Q17" s="23">
        <v>0</v>
      </c>
      <c r="R17">
        <v>0</v>
      </c>
      <c r="S17">
        <v>0</v>
      </c>
      <c r="T17" s="20">
        <v>58.89</v>
      </c>
      <c r="U17">
        <v>1.18</v>
      </c>
      <c r="V17" s="20">
        <v>26.274999999999999</v>
      </c>
      <c r="W17" s="44">
        <v>695.5</v>
      </c>
      <c r="Y17" s="44">
        <v>64.5</v>
      </c>
      <c r="Z17" s="44">
        <v>689.5</v>
      </c>
      <c r="AA17" s="44">
        <v>756.5</v>
      </c>
      <c r="AB17" s="44">
        <v>1446</v>
      </c>
      <c r="AC17" s="44">
        <v>1.9</v>
      </c>
      <c r="AD17" s="20">
        <v>27.299999999999997</v>
      </c>
      <c r="AE17" s="44">
        <v>5.05</v>
      </c>
      <c r="AJ17" s="23"/>
      <c r="AK17" s="23"/>
      <c r="AO17" s="44"/>
      <c r="AS17" s="13">
        <v>0</v>
      </c>
      <c r="AT17" s="20" t="s">
        <v>1050</v>
      </c>
      <c r="AU17" s="13">
        <v>0</v>
      </c>
      <c r="AV17" s="20">
        <v>0</v>
      </c>
      <c r="AW17" s="20">
        <v>0</v>
      </c>
      <c r="AX17" s="13">
        <v>0</v>
      </c>
      <c r="AY17">
        <v>0</v>
      </c>
      <c r="AZ17" s="13"/>
      <c r="BA17" s="13"/>
      <c r="BC17" s="44"/>
      <c r="BD17" s="44"/>
      <c r="BE17" s="137"/>
      <c r="BF17" s="44"/>
      <c r="BG17" s="13"/>
      <c r="BH17" s="13"/>
      <c r="BI17" s="44"/>
      <c r="BJ17" s="13"/>
      <c r="BK17" s="13"/>
      <c r="BL17" s="13"/>
      <c r="BN17" s="25"/>
      <c r="BO17" s="44"/>
      <c r="BR17" s="13">
        <v>0</v>
      </c>
      <c r="BS17" s="13">
        <v>0</v>
      </c>
      <c r="BT17" s="44">
        <v>0</v>
      </c>
      <c r="BU17" s="44">
        <v>0</v>
      </c>
      <c r="BV17" s="44">
        <v>0</v>
      </c>
      <c r="BW17" s="44">
        <v>0</v>
      </c>
      <c r="BX17" t="str">
        <f>VLOOKUP(B17,'site info'!H:T,11,FALSE)</f>
        <v>Forest</v>
      </c>
      <c r="BY17" t="str">
        <f>VLOOKUP(B17,'site info'!H:T,13,FALSE)</f>
        <v>Transitional</v>
      </c>
      <c r="BZ17" t="str">
        <f>VLOOKUP(B17,'site info'!H:T,12,FALSE)</f>
        <v>Tidal</v>
      </c>
      <c r="CA17" t="str">
        <f>VLOOKUP(H17,'site info'!G:U,15,FALSE)</f>
        <v>Yes</v>
      </c>
      <c r="CB17" t="s">
        <v>1040</v>
      </c>
      <c r="CC17" s="44">
        <v>695.5</v>
      </c>
      <c r="CD17" s="90" t="s">
        <v>1040</v>
      </c>
    </row>
    <row r="18" spans="1:82" x14ac:dyDescent="0.25">
      <c r="A18" t="s">
        <v>19</v>
      </c>
      <c r="B18" t="s">
        <v>79</v>
      </c>
      <c r="C18" t="s">
        <v>75</v>
      </c>
      <c r="D18" s="43" t="s">
        <v>78</v>
      </c>
      <c r="E18" t="s">
        <v>72</v>
      </c>
      <c r="F18">
        <f>VLOOKUP(B18,'site info'!H:M,5,FALSE)</f>
        <v>35.926347470000003</v>
      </c>
      <c r="G18">
        <f>VLOOKUP(B18,'site info'!H:M,6,FALSE)</f>
        <v>-75.853857869999999</v>
      </c>
      <c r="H18" t="s">
        <v>75</v>
      </c>
      <c r="I18" s="20">
        <v>2022</v>
      </c>
      <c r="J18" s="20">
        <v>19</v>
      </c>
      <c r="K18" s="20">
        <v>2</v>
      </c>
      <c r="L18" s="20">
        <v>2</v>
      </c>
      <c r="O18" s="23" t="s">
        <v>77</v>
      </c>
      <c r="P18" s="20" t="s">
        <v>26</v>
      </c>
      <c r="Q18" s="23">
        <v>0.4</v>
      </c>
      <c r="R18">
        <v>0</v>
      </c>
      <c r="S18">
        <v>0</v>
      </c>
      <c r="T18" s="20">
        <f>VLOOKUP(D18,'sl metrics top horiz'!B:H,2,FALSE)</f>
        <v>58.89</v>
      </c>
      <c r="U18">
        <f>VLOOKUP(D18,'sl metrics top horiz'!$B:$H,3,FALSE)</f>
        <v>1.18</v>
      </c>
      <c r="V18" s="20">
        <f>VLOOKUP(D18,'sl metrics top horiz'!$B:$H,4,FALSE)</f>
        <v>26.274999999999999</v>
      </c>
      <c r="W18" s="44">
        <f>VLOOKUP(D18,'sl metrics top horiz'!$B:$H,5,FALSE)</f>
        <v>695.5</v>
      </c>
      <c r="X18" s="44">
        <f>VLOOKUP(D18,'sl metrics top horiz'!Q:R,2,FALSE)</f>
        <v>809.18000000000006</v>
      </c>
      <c r="Y18" s="44">
        <f>VLOOKUP(D18,'sl metrics top horiz'!M:O,3,FALSE)</f>
        <v>64.5</v>
      </c>
      <c r="Z18" s="44">
        <f>VLOOKUP(D18,'sl metrics top horiz'!B:K,8,FALSE)</f>
        <v>689.5</v>
      </c>
      <c r="AA18" s="44">
        <f>VLOOKUP(D18,'sl metrics top horiz'!B:K,9,FALSE)</f>
        <v>756.5</v>
      </c>
      <c r="AB18" s="44">
        <f t="shared" ref="AB18:AB49" si="6">Z18+AA18</f>
        <v>1446</v>
      </c>
      <c r="AC18" s="44">
        <f>VLOOKUP(D18,'sl metrics top horiz'!M:N,2,FALSE)</f>
        <v>1.8567656812149291</v>
      </c>
      <c r="AD18" s="20">
        <f>VLOOKUP(D18,'sl metrics top horiz'!$B:$H,6,FALSE)</f>
        <v>27.299999999999997</v>
      </c>
      <c r="AE18" s="44">
        <f>VLOOKUP(D18,'sl metrics top horiz'!$B:$H,7,FALSE)</f>
        <v>5.05</v>
      </c>
      <c r="AF18" s="20">
        <f>VLOOKUP(D18,'wtr metrics'!C:AQ,23,FALSE)</f>
        <v>130</v>
      </c>
      <c r="AG18" s="20">
        <f>VLOOKUP(D18,'wtr metrics'!C:AQ,19,FALSE)</f>
        <v>720</v>
      </c>
      <c r="AH18" s="20">
        <f>VLOOKUP(D18,'wtr metrics'!C:AQ,16,FALSE)</f>
        <v>0.78</v>
      </c>
      <c r="AI18" s="44">
        <f>VLOOKUP(D18,'wtr metrics'!C:AQ,12,FALSE)</f>
        <v>747.47</v>
      </c>
      <c r="AJ18" s="48">
        <f>VLOOKUP(D18,'wtr metrics'!C:AQ,8,FALSE)</f>
        <v>0.3690773</v>
      </c>
      <c r="AK18" s="23">
        <f>VLOOKUP(D18,'wtr metrics'!C:M,11,FALSE)</f>
        <v>5.1878979999999997</v>
      </c>
      <c r="AL18" s="20">
        <f>VLOOKUP(D18,'wtr metrics'!C:AQ,41,FALSE)</f>
        <v>250</v>
      </c>
      <c r="AM18" s="20">
        <f>VLOOKUP(D18,'wtr metrics'!C:AQ,37,FALSE)</f>
        <v>41</v>
      </c>
      <c r="AN18" s="20">
        <f>VLOOKUP(D18,'wtr metrics'!C:AQ,34,FALSE)</f>
        <v>1.7</v>
      </c>
      <c r="AO18" s="44">
        <f>VLOOKUP(D18,'wtr metrics'!C:AQ,30,FALSE)</f>
        <v>1186.9110000000001</v>
      </c>
      <c r="AP18" s="20">
        <f>VLOOKUP(D18,'wtr metrics'!C:AQ,26,FALSE)</f>
        <v>0.59716689999999994</v>
      </c>
      <c r="AQ18" s="23">
        <v>0.59716689999999994</v>
      </c>
      <c r="AR18" s="23">
        <f>VLOOKUP(D18,'wtr metrics'!C:AE,29,FALSE)</f>
        <v>5.2689979999999998</v>
      </c>
      <c r="AS18" s="13">
        <v>67.777777777777786</v>
      </c>
      <c r="AT18" s="13" t="s">
        <v>1052</v>
      </c>
      <c r="AU18" s="20">
        <f>VLOOKUP(D18,'pl metrics'!A:H,5,FALSE)</f>
        <v>40</v>
      </c>
      <c r="AV18" s="20">
        <f>VLOOKUP(D18,'pl metrics'!BD:BH,2,FALSE)</f>
        <v>36</v>
      </c>
      <c r="AW18" s="20">
        <f>VLOOKUP(D18,'pl metrics'!BD:BH,3,FALSE)</f>
        <v>0</v>
      </c>
      <c r="AX18">
        <f>VLOOKUP(D18,'pl metrics'!J:S,5,FALSE)</f>
        <v>25</v>
      </c>
      <c r="AY18" s="67">
        <f>VLOOKUP(D18,'pl metrics'!AR:BB,11,FALSE)</f>
        <v>15</v>
      </c>
      <c r="AZ18" s="23">
        <f>VLOOKUP(D18,'pl metrics'!A:H,7,FALSE)</f>
        <v>5.0999999999999996</v>
      </c>
      <c r="BA18" s="45">
        <f>VLOOKUP(D18,'pl metrics'!J:Q,7,FALSE)</f>
        <v>5.3</v>
      </c>
      <c r="BB18" s="45">
        <f>VLOOKUP(D18,'pl metrics'!BO:BP,2,FALSE)</f>
        <v>4.833333333333333</v>
      </c>
      <c r="BC18" s="44">
        <v>32.25523213371747</v>
      </c>
      <c r="BD18" s="44">
        <f t="shared" ref="BD18:BD49" si="7">BA18*(SQRT(AX18))</f>
        <v>26.5</v>
      </c>
      <c r="BE18" s="137">
        <f t="shared" ref="BE18:BE49" si="8">BB18*(SQRT(AY18))</f>
        <v>18.71941950666918</v>
      </c>
      <c r="BF18" s="44">
        <f>VLOOKUP(D18,'pl metrics'!A:H,8,FALSE)</f>
        <v>35</v>
      </c>
      <c r="BG18" s="45">
        <f>VLOOKUP(D18,'pl metrics'!J:Q,8,FALSE)</f>
        <v>28.000000000000004</v>
      </c>
      <c r="BH18" s="45">
        <f>VLOOKUP(D18,'pl metrics'!V:AA,5,FALSE)</f>
        <v>58.076236022790958</v>
      </c>
      <c r="BI18" s="44">
        <f>VLOOKUP(D18,'pl metrics'!AR:AX,6,FALSE)</f>
        <v>0</v>
      </c>
      <c r="BJ18" s="45">
        <f>VLOOKUP(D18,'pl metrics'!V:AA,6,FALSE)</f>
        <v>0</v>
      </c>
      <c r="BK18" s="45">
        <f>VLOOKUP(D18,'pl metrics'!J:S,9,FALSE)</f>
        <v>0</v>
      </c>
      <c r="BL18" s="45">
        <f>VLOOKUP(D18,'pl metrics'!V:AB,7,FALSE)</f>
        <v>3.9189189189189189</v>
      </c>
      <c r="BM18" s="25">
        <f>VLOOKUP(D18,'pl metrics'!AR:BA,8,FALSE)</f>
        <v>3.8519999999999999</v>
      </c>
      <c r="BN18" s="25">
        <f>VLOOKUP(D18,'pl metrics'!BD:BH,4,FALSE)</f>
        <v>3.7490000000000001</v>
      </c>
      <c r="BO18" s="44" t="str">
        <f>VLOOKUP(D18,'pl metrics'!BD:BH,5,FALSE)</f>
        <v>x</v>
      </c>
      <c r="BP18">
        <f>VLOOKUP(D18,'pl metrics'!AR:BA,9,FALSE)</f>
        <v>2.859</v>
      </c>
      <c r="BQ18">
        <f>VLOOKUP(D18,'pl metrics'!AR:BA,10,FALSE)</f>
        <v>3.4119999999999999</v>
      </c>
      <c r="BR18" s="44">
        <f>VLOOKUP(D18,'pl metrics'!AN:AP,3,FALSE)</f>
        <v>179.845</v>
      </c>
      <c r="BS18" s="13">
        <f>VLOOKUP(D18,'pl metrics'!AN:AP,2,FALSE)</f>
        <v>48.099999999999994</v>
      </c>
      <c r="BT18" s="44">
        <f>VLOOKUP(D18,'pl metrics'!AJ:AK,2,FALSE)</f>
        <v>27.944999999999986</v>
      </c>
      <c r="BU18" s="44">
        <f>VLOOKUP(D18,'pl metrics'!$AE:$AH,2,FALSE)</f>
        <v>34.14</v>
      </c>
      <c r="BV18" s="44">
        <f>VLOOKUP(D18,'pl metrics'!$AE:$AH,3,FALSE)</f>
        <v>31.875</v>
      </c>
      <c r="BW18" s="44">
        <f>VLOOKUP(D18,'pl metrics'!$AE:$AH,4,FALSE)</f>
        <v>5.1300000000000008</v>
      </c>
      <c r="BX18" t="str">
        <f>VLOOKUP(B18,'site info'!H:T,11,FALSE)</f>
        <v>Forest</v>
      </c>
      <c r="BY18" t="str">
        <f>VLOOKUP(B18,'site info'!H:T,13,FALSE)</f>
        <v>Transitional</v>
      </c>
      <c r="BZ18" t="str">
        <f>VLOOKUP(B18,'site info'!H:T,12,FALSE)</f>
        <v>Tidal</v>
      </c>
      <c r="CA18" t="str">
        <f>VLOOKUP(H18,'site info'!G:U,15,FALSE)</f>
        <v>Yes</v>
      </c>
      <c r="CB18" t="s">
        <v>1040</v>
      </c>
      <c r="CC18" s="44">
        <v>695.5</v>
      </c>
      <c r="CD18" s="90" t="s">
        <v>1040</v>
      </c>
    </row>
    <row r="19" spans="1:82" x14ac:dyDescent="0.25">
      <c r="A19" t="s">
        <v>19</v>
      </c>
      <c r="B19" t="s">
        <v>84</v>
      </c>
      <c r="C19" t="s">
        <v>83</v>
      </c>
      <c r="D19" s="43" t="s">
        <v>82</v>
      </c>
      <c r="E19" t="s">
        <v>80</v>
      </c>
      <c r="F19">
        <f>VLOOKUP(B19,'site info'!H:M,5,FALSE)</f>
        <v>35.990868899181699</v>
      </c>
      <c r="G19">
        <f>VLOOKUP(B19,'site info'!H:M,6,FALSE)</f>
        <v>-75.668070809672002</v>
      </c>
      <c r="H19" t="s">
        <v>83</v>
      </c>
      <c r="I19" s="20">
        <v>2009</v>
      </c>
      <c r="J19" s="20">
        <v>13</v>
      </c>
      <c r="K19" s="20">
        <v>1</v>
      </c>
      <c r="L19" s="20">
        <v>1</v>
      </c>
      <c r="M19" s="22">
        <v>4.1509683941783346E-3</v>
      </c>
      <c r="N19" s="24">
        <v>4.7373058811770119E-4</v>
      </c>
      <c r="O19" s="23" t="s">
        <v>77</v>
      </c>
      <c r="P19" s="20" t="s">
        <v>26</v>
      </c>
      <c r="Q19" s="23">
        <v>0.35</v>
      </c>
      <c r="R19">
        <v>0.12</v>
      </c>
      <c r="S19">
        <v>0.12</v>
      </c>
      <c r="V19" s="23">
        <f>VLOOKUP(D19,'sl metrics top horiz'!$B:$H,4,FALSE)</f>
        <v>15.007500000000002</v>
      </c>
      <c r="W19" s="44">
        <f>VLOOKUP(D19,'sl metrics top horiz'!$B:$H,5,FALSE)</f>
        <v>347.5</v>
      </c>
      <c r="Y19" s="44">
        <f>VLOOKUP(D19,'sl metrics top horiz'!M:O,3,FALSE)</f>
        <v>163.75</v>
      </c>
      <c r="Z19" s="44">
        <f>VLOOKUP(D19,'sl metrics top horiz'!B:K,8,FALSE)</f>
        <v>392.75</v>
      </c>
      <c r="AA19" s="44">
        <f>VLOOKUP(D19,'sl metrics top horiz'!B:K,9,FALSE)</f>
        <v>288.5</v>
      </c>
      <c r="AB19" s="44">
        <f t="shared" si="6"/>
        <v>681.25</v>
      </c>
      <c r="AC19" s="44">
        <f>VLOOKUP(D19,'sl metrics top horiz'!M:N,2,FALSE)</f>
        <v>1.3613518197573657</v>
      </c>
      <c r="AE19" s="44">
        <f>VLOOKUP(D19,'sl metrics top horiz'!$B:$H,7,FALSE)</f>
        <v>4.7300000000000004</v>
      </c>
      <c r="AJ19" s="23"/>
      <c r="AK19" s="23"/>
      <c r="AO19" s="44"/>
      <c r="AU19" s="20">
        <f>VLOOKUP(D19,'pl metrics'!A:H,5,FALSE)</f>
        <v>35</v>
      </c>
      <c r="AV19" s="20">
        <f>VLOOKUP(D19,'pl metrics'!BD:BH,2,FALSE)</f>
        <v>33</v>
      </c>
      <c r="AW19" s="20">
        <f>VLOOKUP(D19,'pl metrics'!BD:BH,3,FALSE)</f>
        <v>0</v>
      </c>
      <c r="AX19">
        <f>VLOOKUP(D19,'pl metrics'!J:S,5,FALSE)</f>
        <v>14</v>
      </c>
      <c r="AY19">
        <f>VLOOKUP(D19,'pl metrics'!AR:BB,11,FALSE)</f>
        <v>21</v>
      </c>
      <c r="AZ19" s="23">
        <f>VLOOKUP(D19,'pl metrics'!A:H,7,FALSE)</f>
        <v>5.583333333333333</v>
      </c>
      <c r="BA19" s="45">
        <f>VLOOKUP(D19,'pl metrics'!J:Q,7,FALSE)</f>
        <v>6.5</v>
      </c>
      <c r="BB19" s="45">
        <f>VLOOKUP(D19,'pl metrics'!BO:BP,2,FALSE)</f>
        <v>5.125</v>
      </c>
      <c r="BC19" s="44">
        <v>33.031445455639521</v>
      </c>
      <c r="BD19" s="44">
        <f t="shared" si="7"/>
        <v>24.320773014030618</v>
      </c>
      <c r="BE19" s="137">
        <f t="shared" si="8"/>
        <v>23.485700436648678</v>
      </c>
      <c r="BF19" s="44">
        <f>VLOOKUP(D19,'pl metrics'!A:H,8,FALSE)</f>
        <v>28.571428571428569</v>
      </c>
      <c r="BG19" s="45">
        <f>VLOOKUP(D19,'pl metrics'!J:Q,8,FALSE)</f>
        <v>28.571428571428569</v>
      </c>
      <c r="BH19" s="45">
        <f>VLOOKUP(D19,'pl metrics'!V:AA,5,FALSE)</f>
        <v>37.754619841334971</v>
      </c>
      <c r="BI19" s="44">
        <f>VLOOKUP(D19,'pl metrics'!AR:AX,6,FALSE)</f>
        <v>0</v>
      </c>
      <c r="BJ19" s="45">
        <f>VLOOKUP(D19,'pl metrics'!V:AA,6,FALSE)</f>
        <v>0</v>
      </c>
      <c r="BK19" s="45">
        <f>VLOOKUP(D19,'pl metrics'!J:S,9,FALSE)</f>
        <v>0</v>
      </c>
      <c r="BL19" s="45">
        <f>VLOOKUP(D19,'pl metrics'!V:AB,7,FALSE)</f>
        <v>3.5882352941176472</v>
      </c>
      <c r="BM19" s="25">
        <f>VLOOKUP(D19,'pl metrics'!AR:BA,8,FALSE)</f>
        <v>3.7010000000000001</v>
      </c>
      <c r="BN19" s="25">
        <f>VLOOKUP(D19,'pl metrics'!BD:BH,4,FALSE)</f>
        <v>3.637</v>
      </c>
      <c r="BO19" s="44" t="str">
        <f>VLOOKUP(D19,'pl metrics'!BD:BH,5,FALSE)</f>
        <v>x</v>
      </c>
      <c r="BP19">
        <f>VLOOKUP(D19,'pl metrics'!AR:BA,9,FALSE)</f>
        <v>3.173</v>
      </c>
      <c r="BQ19">
        <f>VLOOKUP(D19,'pl metrics'!AR:BA,10,FALSE)</f>
        <v>2.794</v>
      </c>
      <c r="BR19" s="44">
        <f>VLOOKUP(D19,'pl metrics'!AN:AP,3,FALSE)</f>
        <v>320.4375</v>
      </c>
      <c r="BS19" s="13">
        <f>VLOOKUP(D19,'pl metrics'!AN:AP,2,FALSE)</f>
        <v>53.75</v>
      </c>
      <c r="BT19" s="44">
        <f>VLOOKUP(D19,'pl metrics'!AJ:AK,2,FALSE)</f>
        <v>60.786249999999988</v>
      </c>
      <c r="BU19" s="44">
        <f>VLOOKUP(D19,'pl metrics'!$AE:$AH,2,FALSE)</f>
        <v>14.526250000000001</v>
      </c>
      <c r="BV19" s="44">
        <f>VLOOKUP(D19,'pl metrics'!$AE:$AH,3,FALSE)</f>
        <v>135.42124999999999</v>
      </c>
      <c r="BW19" s="44">
        <f>VLOOKUP(D19,'pl metrics'!$AE:$AH,4,FALSE)</f>
        <v>5.7899999999999983</v>
      </c>
      <c r="BX19" t="str">
        <f>VLOOKUP(B19,'site info'!H:T,11,FALSE)</f>
        <v>Forest</v>
      </c>
      <c r="BY19" t="str">
        <f>VLOOKUP(B19,'site info'!H:T,13,FALSE)</f>
        <v>Transitional</v>
      </c>
      <c r="BZ19" t="str">
        <f>VLOOKUP(B19,'site info'!H:T,12,FALSE)</f>
        <v>Tidal</v>
      </c>
      <c r="CA19" t="str">
        <f>VLOOKUP(H19,'site info'!G:U,15,FALSE)</f>
        <v>Yes</v>
      </c>
      <c r="CB19" t="s">
        <v>1041</v>
      </c>
      <c r="CC19" s="44">
        <v>347.5</v>
      </c>
      <c r="CD19" s="90" t="s">
        <v>1040</v>
      </c>
    </row>
    <row r="20" spans="1:82" x14ac:dyDescent="0.25">
      <c r="A20" t="s">
        <v>19</v>
      </c>
      <c r="B20" t="s">
        <v>86</v>
      </c>
      <c r="C20" t="s">
        <v>83</v>
      </c>
      <c r="D20" s="43" t="s">
        <v>85</v>
      </c>
      <c r="E20" t="s">
        <v>80</v>
      </c>
      <c r="F20">
        <f>VLOOKUP(B20,'site info'!H:M,5,FALSE)</f>
        <v>35.990868899181699</v>
      </c>
      <c r="G20">
        <f>VLOOKUP(B20,'site info'!H:M,6,FALSE)</f>
        <v>-75.668070809672002</v>
      </c>
      <c r="H20" t="s">
        <v>83</v>
      </c>
      <c r="I20" s="20">
        <v>2022</v>
      </c>
      <c r="J20" s="20">
        <v>13</v>
      </c>
      <c r="K20" s="20">
        <v>2</v>
      </c>
      <c r="L20" s="20">
        <v>2</v>
      </c>
      <c r="M20" s="22">
        <v>4.1509683941783346E-3</v>
      </c>
      <c r="N20" s="24">
        <v>4.7373058811770119E-4</v>
      </c>
      <c r="O20" s="23" t="s">
        <v>77</v>
      </c>
      <c r="P20" s="20" t="s">
        <v>26</v>
      </c>
      <c r="Q20" s="23">
        <v>0.35</v>
      </c>
      <c r="R20">
        <v>0.12</v>
      </c>
      <c r="S20">
        <v>0.12</v>
      </c>
      <c r="T20" s="20">
        <f>VLOOKUP(D20,'sl metrics top horiz'!B:H,2,FALSE)</f>
        <v>26.34</v>
      </c>
      <c r="U20">
        <f>VLOOKUP(D20,'sl metrics top horiz'!$B:$H,3,FALSE)</f>
        <v>8.5000000000000006E-2</v>
      </c>
      <c r="V20" s="20">
        <f>VLOOKUP(D20,'sl metrics top horiz'!$B:$H,4,FALSE)</f>
        <v>8.1349999999999998</v>
      </c>
      <c r="W20" s="44">
        <f>VLOOKUP(D20,'sl metrics top horiz'!$B:$H,5,FALSE)</f>
        <v>54</v>
      </c>
      <c r="X20" s="44">
        <f>VLOOKUP(D20,'sl metrics top horiz'!Q:R,2,FALSE)</f>
        <v>37.734999999999999</v>
      </c>
      <c r="Y20" s="44">
        <f>VLOOKUP(D20,'sl metrics top horiz'!M:O,3,FALSE)</f>
        <v>45.5</v>
      </c>
      <c r="Z20" s="44">
        <f>VLOOKUP(D20,'sl metrics top horiz'!B:K,8,FALSE)</f>
        <v>274</v>
      </c>
      <c r="AA20" s="44">
        <f>VLOOKUP(D20,'sl metrics top horiz'!B:K,9,FALSE)</f>
        <v>111</v>
      </c>
      <c r="AB20" s="44">
        <f t="shared" si="6"/>
        <v>385</v>
      </c>
      <c r="AC20" s="44">
        <f>VLOOKUP(D20,'sl metrics top horiz'!M:N,2,FALSE)</f>
        <v>6.2026061370323662</v>
      </c>
      <c r="AD20" s="20">
        <f>VLOOKUP(D20,'sl metrics top horiz'!$B:$H,6,FALSE)</f>
        <v>8.8000000000000007</v>
      </c>
      <c r="AE20" s="44">
        <f>VLOOKUP(D20,'sl metrics top horiz'!$B:$H,7,FALSE)</f>
        <v>4.5</v>
      </c>
      <c r="AF20" s="20">
        <f>VLOOKUP(D20,'wtr metrics'!C:AQ,23,FALSE)</f>
        <v>33</v>
      </c>
      <c r="AG20" s="20">
        <f>VLOOKUP(D20,'wtr metrics'!C:AQ,19,FALSE)</f>
        <v>6.8</v>
      </c>
      <c r="AH20" s="20">
        <f>VLOOKUP(D20,'wtr metrics'!C:AQ,16,FALSE)</f>
        <v>0.4</v>
      </c>
      <c r="AI20" s="44">
        <f>VLOOKUP(D20,'wtr metrics'!C:AQ,12,FALSE)</f>
        <v>216.59229999999999</v>
      </c>
      <c r="AJ20" s="48">
        <f>VLOOKUP(D20,'wtr metrics'!C:AQ,8,FALSE)</f>
        <v>0.1147266</v>
      </c>
      <c r="AK20" s="23">
        <f>VLOOKUP(D20,'wtr metrics'!C:M,11,FALSE)</f>
        <v>5.5586330000000004</v>
      </c>
      <c r="AL20" s="20" t="str">
        <f>VLOOKUP(D20,'wtr metrics'!C:AQ,41,FALSE)</f>
        <v>x</v>
      </c>
      <c r="AM20" s="20">
        <f>VLOOKUP(D20,'wtr metrics'!C:AQ,37,FALSE)</f>
        <v>16</v>
      </c>
      <c r="AN20" s="20">
        <f>VLOOKUP(D20,'wtr metrics'!C:AQ,34,FALSE)</f>
        <v>0.72</v>
      </c>
      <c r="AO20" s="44">
        <f>VLOOKUP(D20,'wtr metrics'!C:AQ,30,FALSE)</f>
        <v>258.91640000000001</v>
      </c>
      <c r="AP20" s="68">
        <f>VLOOKUP(D20,'wtr metrics'!C:AQ,26,FALSE)</f>
        <v>0.1377255</v>
      </c>
      <c r="AQ20" s="48">
        <v>0.1377255</v>
      </c>
      <c r="AR20" s="23">
        <f>VLOOKUP(D20,'wtr metrics'!C:AE,29,FALSE)</f>
        <v>5.2902279999999999</v>
      </c>
      <c r="AS20" s="13">
        <v>90</v>
      </c>
      <c r="AT20" s="13" t="s">
        <v>1051</v>
      </c>
      <c r="AU20" s="20">
        <f>VLOOKUP(D20,'pl metrics'!A:H,5,FALSE)</f>
        <v>36</v>
      </c>
      <c r="AV20" s="20">
        <f>VLOOKUP(D20,'pl metrics'!BD:BH,2,FALSE)</f>
        <v>36</v>
      </c>
      <c r="AW20" s="20">
        <f>VLOOKUP(D20,'pl metrics'!BD:BH,3,FALSE)</f>
        <v>0</v>
      </c>
      <c r="AX20">
        <f>VLOOKUP(D20,'pl metrics'!J:S,5,FALSE)</f>
        <v>13</v>
      </c>
      <c r="AY20">
        <f>VLOOKUP(D20,'pl metrics'!AR:BB,11,FALSE)</f>
        <v>23</v>
      </c>
      <c r="AZ20" s="23">
        <f>VLOOKUP(D20,'pl metrics'!A:H,7,FALSE)</f>
        <v>5.3382352941176467</v>
      </c>
      <c r="BA20" s="45">
        <f>VLOOKUP(D20,'pl metrics'!J:Q,7,FALSE)</f>
        <v>6.4615384615384617</v>
      </c>
      <c r="BB20" s="45">
        <f>VLOOKUP(D20,'pl metrics'!BO:BP,2,FALSE)</f>
        <v>4.6428571428571432</v>
      </c>
      <c r="BC20" s="44">
        <v>32.029411764705884</v>
      </c>
      <c r="BD20" s="44">
        <f t="shared" si="7"/>
        <v>23.297408241459621</v>
      </c>
      <c r="BE20" s="137">
        <f t="shared" si="8"/>
        <v>22.266360643951913</v>
      </c>
      <c r="BF20" s="44">
        <f>VLOOKUP(D20,'pl metrics'!A:H,8,FALSE)</f>
        <v>22.222222222222221</v>
      </c>
      <c r="BG20" s="45">
        <f>VLOOKUP(D20,'pl metrics'!J:Q,8,FALSE)</f>
        <v>30.76923076923077</v>
      </c>
      <c r="BH20" s="45">
        <f>VLOOKUP(D20,'pl metrics'!V:AA,5,FALSE)</f>
        <v>46.905117217817995</v>
      </c>
      <c r="BI20" s="44">
        <f>VLOOKUP(D20,'pl metrics'!AR:AX,6,FALSE)</f>
        <v>0</v>
      </c>
      <c r="BJ20" s="45">
        <f>VLOOKUP(D20,'pl metrics'!V:AA,6,FALSE)</f>
        <v>0</v>
      </c>
      <c r="BK20" s="45">
        <f>VLOOKUP(D20,'pl metrics'!J:S,9,FALSE)</f>
        <v>0</v>
      </c>
      <c r="BL20" s="45">
        <f>VLOOKUP(D20,'pl metrics'!V:AB,7,FALSE)</f>
        <v>3.5428571428571427</v>
      </c>
      <c r="BM20" s="25">
        <f>VLOOKUP(D20,'pl metrics'!AR:BA,8,FALSE)</f>
        <v>3.7120000000000002</v>
      </c>
      <c r="BN20" s="25">
        <f>VLOOKUP(D20,'pl metrics'!BD:BH,4,FALSE)</f>
        <v>3.7120000000000002</v>
      </c>
      <c r="BO20" s="44" t="str">
        <f>VLOOKUP(D20,'pl metrics'!BD:BH,5,FALSE)</f>
        <v>x</v>
      </c>
      <c r="BP20">
        <f>VLOOKUP(D20,'pl metrics'!AR:BA,9,FALSE)</f>
        <v>3.2570000000000001</v>
      </c>
      <c r="BQ20">
        <f>VLOOKUP(D20,'pl metrics'!AR:BA,10,FALSE)</f>
        <v>2.6909999999999998</v>
      </c>
      <c r="BR20" s="44">
        <f>VLOOKUP(D20,'pl metrics'!AN:AP,3,FALSE)</f>
        <v>342.6875</v>
      </c>
      <c r="BS20" s="13">
        <f>VLOOKUP(D20,'pl metrics'!AN:AP,2,FALSE)</f>
        <v>58.75</v>
      </c>
      <c r="BT20" s="44">
        <f>VLOOKUP(D20,'pl metrics'!AJ:AK,2,FALSE)</f>
        <v>64.222499999999997</v>
      </c>
      <c r="BU20" s="44">
        <f>VLOOKUP(D20,'pl metrics'!$AE:$AH,2,FALSE)</f>
        <v>38.038750000000007</v>
      </c>
      <c r="BV20" s="44">
        <f>VLOOKUP(D20,'pl metrics'!$AE:$AH,3,FALSE)</f>
        <v>129.86499999999998</v>
      </c>
      <c r="BW20" s="44">
        <f>VLOOKUP(D20,'pl metrics'!$AE:$AH,4,FALSE)</f>
        <v>3.9912500000000022</v>
      </c>
      <c r="BX20" t="str">
        <f>VLOOKUP(B20,'site info'!H:T,11,FALSE)</f>
        <v>Forest</v>
      </c>
      <c r="BY20" t="str">
        <f>VLOOKUP(B20,'site info'!H:T,13,FALSE)</f>
        <v>Transitional</v>
      </c>
      <c r="BZ20" t="str">
        <f>VLOOKUP(B20,'site info'!H:T,12,FALSE)</f>
        <v>Tidal</v>
      </c>
      <c r="CA20" t="str">
        <f>VLOOKUP(H20,'site info'!G:U,15,FALSE)</f>
        <v>Yes</v>
      </c>
      <c r="CB20" t="s">
        <v>1041</v>
      </c>
      <c r="CC20" s="44">
        <v>54</v>
      </c>
      <c r="CD20" s="90" t="s">
        <v>1040</v>
      </c>
    </row>
    <row r="21" spans="1:82" x14ac:dyDescent="0.25">
      <c r="A21" t="s">
        <v>19</v>
      </c>
      <c r="B21" t="s">
        <v>112</v>
      </c>
      <c r="C21" t="s">
        <v>111</v>
      </c>
      <c r="D21" s="43" t="s">
        <v>110</v>
      </c>
      <c r="E21" t="s">
        <v>108</v>
      </c>
      <c r="F21">
        <f>VLOOKUP(B21,'site info'!H:M,5,FALSE)</f>
        <v>34.941759542</v>
      </c>
      <c r="G21">
        <f>VLOOKUP(B21,'site info'!H:M,6,FALSE)</f>
        <v>-76.935650129999999</v>
      </c>
      <c r="H21" t="s">
        <v>111</v>
      </c>
      <c r="I21" s="20">
        <v>2007</v>
      </c>
      <c r="J21" s="20">
        <v>15</v>
      </c>
      <c r="K21" s="20">
        <v>1</v>
      </c>
      <c r="L21" s="20">
        <v>1</v>
      </c>
      <c r="M21" s="22">
        <v>9.5371674527724541E-3</v>
      </c>
      <c r="N21" s="24">
        <v>4.2172650331701955E-4</v>
      </c>
      <c r="O21" s="23" t="s">
        <v>28</v>
      </c>
      <c r="P21" s="20" t="s">
        <v>26</v>
      </c>
      <c r="Q21" s="23">
        <v>0.75</v>
      </c>
      <c r="R21">
        <v>0.04</v>
      </c>
      <c r="S21">
        <v>0.04</v>
      </c>
      <c r="V21" s="23">
        <f>VLOOKUP(D21,'sl metrics top horiz'!$B:$H,4,FALSE)</f>
        <v>9.8000000000000007</v>
      </c>
      <c r="W21" s="44">
        <f>VLOOKUP(D21,'sl metrics top horiz'!$B:$H,5,FALSE)</f>
        <v>100</v>
      </c>
      <c r="Y21" s="44">
        <f>VLOOKUP(D21,'sl metrics top horiz'!M:O,3,FALSE)</f>
        <v>53.5</v>
      </c>
      <c r="Z21" s="44">
        <f>VLOOKUP(D21,'sl metrics top horiz'!B:K,8,FALSE)</f>
        <v>323.5</v>
      </c>
      <c r="AA21" s="44">
        <f>VLOOKUP(D21,'sl metrics top horiz'!B:K,9,FALSE)</f>
        <v>192.5</v>
      </c>
      <c r="AB21" s="44">
        <f t="shared" si="6"/>
        <v>516</v>
      </c>
      <c r="AC21" s="44">
        <f>VLOOKUP(D21,'sl metrics top horiz'!M:N,2,FALSE)</f>
        <v>1.6805194805194805</v>
      </c>
      <c r="AE21" s="44">
        <f>VLOOKUP(D21,'sl metrics top horiz'!$B:$H,7,FALSE)</f>
        <v>4.5999999999999996</v>
      </c>
      <c r="AJ21" s="23"/>
      <c r="AK21" s="23"/>
      <c r="AO21" s="44"/>
      <c r="AU21" s="20">
        <f>VLOOKUP(D21,'pl metrics'!A:H,5,FALSE)</f>
        <v>57</v>
      </c>
      <c r="AV21" s="20">
        <f>VLOOKUP(D21,'pl metrics'!BD:BH,2,FALSE)</f>
        <v>56</v>
      </c>
      <c r="AW21" s="20">
        <f>VLOOKUP(D21,'pl metrics'!BD:BH,3,FALSE)</f>
        <v>0</v>
      </c>
      <c r="AX21">
        <f>VLOOKUP(D21,'pl metrics'!J:S,5,FALSE)</f>
        <v>19</v>
      </c>
      <c r="AY21">
        <f>VLOOKUP(D21,'pl metrics'!AR:BB,11,FALSE)</f>
        <v>38</v>
      </c>
      <c r="AZ21" s="23">
        <f>VLOOKUP(D21,'pl metrics'!A:H,7,FALSE)</f>
        <v>5.3611111111111107</v>
      </c>
      <c r="BA21" s="45">
        <f>VLOOKUP(D21,'pl metrics'!J:Q,7,FALSE)</f>
        <v>6.2941176470588234</v>
      </c>
      <c r="BB21" s="45">
        <f>VLOOKUP(D21,'pl metrics'!BO:BP,2,FALSE)</f>
        <v>4.9324324324324325</v>
      </c>
      <c r="BC21" s="44">
        <v>40.475501277979298</v>
      </c>
      <c r="BD21" s="44">
        <f t="shared" si="7"/>
        <v>27.435422762285416</v>
      </c>
      <c r="BE21" s="137">
        <f t="shared" si="8"/>
        <v>30.405555555184815</v>
      </c>
      <c r="BF21" s="44">
        <f>VLOOKUP(D21,'pl metrics'!A:H,8,FALSE)</f>
        <v>26.315789473684209</v>
      </c>
      <c r="BG21" s="45">
        <f>VLOOKUP(D21,'pl metrics'!J:Q,8,FALSE)</f>
        <v>21.052631578947366</v>
      </c>
      <c r="BH21" s="45">
        <f>VLOOKUP(D21,'pl metrics'!V:AA,5,FALSE)</f>
        <v>31.481680908346021</v>
      </c>
      <c r="BI21" s="44">
        <f>VLOOKUP(D21,'pl metrics'!AR:AX,6,FALSE)</f>
        <v>0</v>
      </c>
      <c r="BJ21" s="45">
        <f>VLOOKUP(D21,'pl metrics'!V:AA,6,FALSE)</f>
        <v>0</v>
      </c>
      <c r="BK21" s="45">
        <f>VLOOKUP(D21,'pl metrics'!J:S,9,FALSE)</f>
        <v>0</v>
      </c>
      <c r="BL21" s="45">
        <f>VLOOKUP(D21,'pl metrics'!V:AB,7,FALSE)</f>
        <v>3.4363636363636365</v>
      </c>
      <c r="BM21" s="25">
        <f>VLOOKUP(D21,'pl metrics'!AR:BA,8,FALSE)</f>
        <v>4.2489999999999997</v>
      </c>
      <c r="BN21" s="25">
        <f>VLOOKUP(D21,'pl metrics'!BD:BH,4,FALSE)</f>
        <v>4.2309999999999999</v>
      </c>
      <c r="BO21" s="44" t="str">
        <f>VLOOKUP(D21,'pl metrics'!BD:BH,5,FALSE)</f>
        <v>x</v>
      </c>
      <c r="BP21">
        <f>VLOOKUP(D21,'pl metrics'!AR:BA,9,FALSE)</f>
        <v>3.8319999999999999</v>
      </c>
      <c r="BQ21">
        <f>VLOOKUP(D21,'pl metrics'!AR:BA,10,FALSE)</f>
        <v>3.173</v>
      </c>
      <c r="BR21" s="44">
        <f>VLOOKUP(D21,'pl metrics'!AN:AP,3,FALSE)</f>
        <v>329.67500000000007</v>
      </c>
      <c r="BS21" s="13">
        <f>VLOOKUP(D21,'pl metrics'!AN:AP,2,FALSE)</f>
        <v>81.5</v>
      </c>
      <c r="BT21" s="44">
        <f>VLOOKUP(D21,'pl metrics'!AJ:AK,2,FALSE)</f>
        <v>31.042499999999997</v>
      </c>
      <c r="BU21" s="44">
        <f>VLOOKUP(D21,'pl metrics'!$AE:$AH,2,FALSE)</f>
        <v>35.519999999999989</v>
      </c>
      <c r="BV21" s="44">
        <f>VLOOKUP(D21,'pl metrics'!$AE:$AH,3,FALSE)</f>
        <v>91.767499999999998</v>
      </c>
      <c r="BW21" s="44">
        <f>VLOOKUP(D21,'pl metrics'!$AE:$AH,4,FALSE)</f>
        <v>6.0125000000000011</v>
      </c>
      <c r="BX21" t="str">
        <f>VLOOKUP(B21,'site info'!H:T,11,FALSE)</f>
        <v>Forest</v>
      </c>
      <c r="BY21" t="str">
        <f>VLOOKUP(B21,'site info'!H:T,13,FALSE)</f>
        <v>Fresh</v>
      </c>
      <c r="BZ21" t="str">
        <f>VLOOKUP(B21,'site info'!H:T,12,FALSE)</f>
        <v>Tidal</v>
      </c>
      <c r="CA21" t="str">
        <f>VLOOKUP(H21,'site info'!G:U,15,FALSE)</f>
        <v>Yes</v>
      </c>
      <c r="CB21" t="s">
        <v>1041</v>
      </c>
      <c r="CC21" s="44">
        <v>100</v>
      </c>
      <c r="CD21" s="90" t="s">
        <v>1040</v>
      </c>
    </row>
    <row r="22" spans="1:82" x14ac:dyDescent="0.25">
      <c r="A22" t="s">
        <v>666</v>
      </c>
      <c r="B22" t="s">
        <v>709</v>
      </c>
      <c r="C22" t="s">
        <v>707</v>
      </c>
      <c r="D22" s="43" t="s">
        <v>709</v>
      </c>
      <c r="E22" t="s">
        <v>706</v>
      </c>
      <c r="F22">
        <f>VLOOKUP(B22,'site info'!H:M,5,FALSE)</f>
        <v>34.936738646099997</v>
      </c>
      <c r="G22">
        <f>VLOOKUP(B22,'site info'!H:M,6,FALSE)</f>
        <v>-76.355865852500003</v>
      </c>
      <c r="H22" t="s">
        <v>707</v>
      </c>
      <c r="I22" s="20">
        <v>2013</v>
      </c>
      <c r="J22" s="20">
        <v>3</v>
      </c>
      <c r="K22" s="20">
        <v>1</v>
      </c>
      <c r="L22" s="20">
        <v>1</v>
      </c>
      <c r="M22" s="22">
        <v>2.8717848534878482E-2</v>
      </c>
      <c r="N22" s="24">
        <v>0.11552458612780225</v>
      </c>
      <c r="O22" s="23" t="s">
        <v>47</v>
      </c>
      <c r="P22" s="20" t="s">
        <v>257</v>
      </c>
      <c r="Q22" s="23">
        <v>0.75</v>
      </c>
      <c r="R22">
        <v>0.08</v>
      </c>
      <c r="S22">
        <v>0.08</v>
      </c>
      <c r="V22" s="23">
        <f>VLOOKUP(D22,'sl metrics top horiz'!$B:$H,4,FALSE)</f>
        <v>109.55666666666666</v>
      </c>
      <c r="W22" s="44">
        <f>VLOOKUP(D22,'sl metrics top horiz'!$B:$H,5,FALSE)</f>
        <v>11247.333333333334</v>
      </c>
      <c r="Y22" s="44">
        <f>VLOOKUP(D22,'sl metrics top horiz'!M:O,3,FALSE)</f>
        <v>479.33333333333331</v>
      </c>
      <c r="Z22" s="44">
        <f>VLOOKUP(D22,'sl metrics top horiz'!B:K,8,FALSE)</f>
        <v>974</v>
      </c>
      <c r="AA22" s="44">
        <f>VLOOKUP(D22,'sl metrics top horiz'!B:K,9,FALSE)</f>
        <v>1901</v>
      </c>
      <c r="AB22" s="44">
        <f t="shared" si="6"/>
        <v>2875</v>
      </c>
      <c r="AC22" s="44">
        <f>VLOOKUP(D22,'sl metrics top horiz'!M:N,2,FALSE)</f>
        <v>0.51236191478169379</v>
      </c>
      <c r="AE22" s="44">
        <f>VLOOKUP(D22,'sl metrics top horiz'!$B:$H,7,FALSE)</f>
        <v>5.5666666666666673</v>
      </c>
      <c r="AJ22" s="23"/>
      <c r="AK22" s="23"/>
      <c r="AO22" s="44"/>
      <c r="AU22" s="20">
        <f>VLOOKUP(D22,'pl metrics'!A:H,5,FALSE)</f>
        <v>4</v>
      </c>
      <c r="AV22" s="20">
        <f>VLOOKUP(D22,'pl metrics'!BD:BH,2,FALSE)</f>
        <v>4</v>
      </c>
      <c r="AW22" s="20">
        <f>VLOOKUP(D22,'pl metrics'!BD:BH,3,FALSE)</f>
        <v>0</v>
      </c>
      <c r="AX22">
        <f>VLOOKUP(D22,'pl metrics'!J:S,5,FALSE)</f>
        <v>4</v>
      </c>
      <c r="AY22">
        <v>0</v>
      </c>
      <c r="AZ22" s="23">
        <f>VLOOKUP(D22,'pl metrics'!A:H,7,FALSE)</f>
        <v>7.4249999999999998</v>
      </c>
      <c r="BA22" s="45">
        <f>VLOOKUP(D22,'pl metrics'!J:Q,7,FALSE)</f>
        <v>7.4249999999999998</v>
      </c>
      <c r="BC22" s="44">
        <v>14.85</v>
      </c>
      <c r="BD22" s="44">
        <f t="shared" si="7"/>
        <v>14.85</v>
      </c>
      <c r="BE22" s="137">
        <f t="shared" si="8"/>
        <v>0</v>
      </c>
      <c r="BF22" s="44">
        <f>VLOOKUP(D22,'pl metrics'!A:H,8,FALSE)</f>
        <v>100</v>
      </c>
      <c r="BG22" s="45">
        <f>VLOOKUP(D22,'pl metrics'!J:Q,8,FALSE)</f>
        <v>100</v>
      </c>
      <c r="BH22" s="45">
        <f>VLOOKUP(D22,'pl metrics'!V:AA,5,FALSE)</f>
        <v>100</v>
      </c>
      <c r="BI22" s="44">
        <f>VLOOKUP(D22,'pl metrics'!AR:AX,6,FALSE)</f>
        <v>0</v>
      </c>
      <c r="BJ22" s="45">
        <f>VLOOKUP(D22,'pl metrics'!V:AA,6,FALSE)</f>
        <v>0</v>
      </c>
      <c r="BK22" s="45">
        <f>VLOOKUP(D22,'pl metrics'!J:S,9,FALSE)</f>
        <v>0</v>
      </c>
      <c r="BL22" s="45">
        <f>VLOOKUP(D22,'pl metrics'!V:AB,7,FALSE)</f>
        <v>4.75</v>
      </c>
      <c r="BM22" s="25">
        <f>VLOOKUP(D22,'pl metrics'!AR:BA,8,FALSE)</f>
        <v>1.474</v>
      </c>
      <c r="BN22" s="25">
        <f>VLOOKUP(D22,'pl metrics'!BD:BH,4,FALSE)</f>
        <v>1.474</v>
      </c>
      <c r="BO22" s="44" t="str">
        <f>VLOOKUP(D22,'pl metrics'!BD:BH,5,FALSE)</f>
        <v>x</v>
      </c>
      <c r="BQ22">
        <f>VLOOKUP(D22,'pl metrics'!AR:BA,10,FALSE)</f>
        <v>1.474</v>
      </c>
      <c r="BR22" s="44">
        <v>0</v>
      </c>
      <c r="BS22" s="13">
        <v>0</v>
      </c>
      <c r="BT22" s="44">
        <f>VLOOKUP(D22,'pl metrics'!AJ:AK,2,FALSE)</f>
        <v>90.676666666666662</v>
      </c>
      <c r="BU22" s="44">
        <v>0</v>
      </c>
      <c r="BV22" s="44">
        <v>0</v>
      </c>
      <c r="BW22" s="44">
        <v>0</v>
      </c>
      <c r="BX22" t="str">
        <f>VLOOKUP(B22,'site info'!H:T,11,FALSE)</f>
        <v>Marsh</v>
      </c>
      <c r="BY22" t="str">
        <f>VLOOKUP(B22,'site info'!H:T,13,FALSE)</f>
        <v>Brackish</v>
      </c>
      <c r="BZ22" t="str">
        <f>VLOOKUP(B22,'site info'!H:T,12,FALSE)</f>
        <v>Tidal</v>
      </c>
      <c r="CA22" t="str">
        <f>VLOOKUP(H22,'site info'!G:U,15,FALSE)</f>
        <v>Yes</v>
      </c>
      <c r="CB22" t="s">
        <v>1040</v>
      </c>
      <c r="CC22" s="44">
        <v>11247.333333333334</v>
      </c>
      <c r="CD22" s="90" t="s">
        <v>1040</v>
      </c>
    </row>
    <row r="23" spans="1:82" x14ac:dyDescent="0.25">
      <c r="A23" t="s">
        <v>666</v>
      </c>
      <c r="B23" t="s">
        <v>714</v>
      </c>
      <c r="C23" t="s">
        <v>707</v>
      </c>
      <c r="D23" s="43" t="s">
        <v>714</v>
      </c>
      <c r="E23" t="s">
        <v>713</v>
      </c>
      <c r="F23">
        <f>VLOOKUP(B23,'site info'!H:M,5,FALSE)</f>
        <v>34.936738646099997</v>
      </c>
      <c r="G23">
        <f>VLOOKUP(B23,'site info'!H:M,6,FALSE)</f>
        <v>-76.355865852500003</v>
      </c>
      <c r="H23" t="s">
        <v>707</v>
      </c>
      <c r="I23" s="20">
        <v>2016</v>
      </c>
      <c r="J23" s="20">
        <v>3</v>
      </c>
      <c r="K23" s="20">
        <v>2</v>
      </c>
      <c r="L23" s="20">
        <v>2</v>
      </c>
      <c r="M23" s="22">
        <v>2.8717848534878482E-2</v>
      </c>
      <c r="N23" s="24">
        <v>0.11552458612780225</v>
      </c>
      <c r="O23" s="23" t="s">
        <v>47</v>
      </c>
      <c r="P23" s="20" t="s">
        <v>257</v>
      </c>
      <c r="Q23" s="23">
        <v>0.75</v>
      </c>
      <c r="R23">
        <v>0.08</v>
      </c>
      <c r="S23">
        <v>0.08</v>
      </c>
      <c r="V23" s="23">
        <f>VLOOKUP(D23,'sl metrics top horiz'!$B:$H,4,FALSE)</f>
        <v>64.593333333333334</v>
      </c>
      <c r="W23" s="44">
        <f>VLOOKUP(D23,'sl metrics top horiz'!$B:$H,5,FALSE)</f>
        <v>6956</v>
      </c>
      <c r="Y23" s="44">
        <f>VLOOKUP(D23,'sl metrics top horiz'!M:O,3,FALSE)</f>
        <v>302.66666666666669</v>
      </c>
      <c r="Z23" s="44">
        <f>VLOOKUP(D23,'sl metrics top horiz'!B:K,8,FALSE)</f>
        <v>747</v>
      </c>
      <c r="AA23" s="44">
        <f>VLOOKUP(D23,'sl metrics top horiz'!B:K,9,FALSE)</f>
        <v>1617</v>
      </c>
      <c r="AB23" s="44">
        <f t="shared" si="6"/>
        <v>2364</v>
      </c>
      <c r="AC23" s="44">
        <f>VLOOKUP(D23,'sl metrics top horiz'!M:N,2,FALSE)</f>
        <v>0.46196660482374768</v>
      </c>
      <c r="AE23" s="44">
        <f>VLOOKUP(D23,'sl metrics top horiz'!$B:$H,7,FALSE)</f>
        <v>5.8666666666666671</v>
      </c>
      <c r="AJ23" s="23"/>
      <c r="AK23" s="23"/>
      <c r="AO23" s="44"/>
      <c r="AU23" s="20">
        <f>VLOOKUP(D23,'pl metrics'!A:H,5,FALSE)</f>
        <v>6</v>
      </c>
      <c r="AV23" s="20">
        <f>VLOOKUP(D23,'pl metrics'!BD:BH,2,FALSE)</f>
        <v>6</v>
      </c>
      <c r="AW23" s="20">
        <f>VLOOKUP(D23,'pl metrics'!BD:BH,3,FALSE)</f>
        <v>0</v>
      </c>
      <c r="AX23">
        <f>VLOOKUP(D23,'pl metrics'!J:S,5,FALSE)</f>
        <v>6</v>
      </c>
      <c r="AY23">
        <v>0</v>
      </c>
      <c r="AZ23" s="23">
        <f>VLOOKUP(D23,'pl metrics'!A:H,7,FALSE)</f>
        <v>6.95</v>
      </c>
      <c r="BA23" s="45">
        <f>VLOOKUP(D23,'pl metrics'!J:Q,7,FALSE)</f>
        <v>6.95</v>
      </c>
      <c r="BC23" s="44">
        <v>17.023953712343086</v>
      </c>
      <c r="BD23" s="44">
        <f t="shared" si="7"/>
        <v>17.023953712343086</v>
      </c>
      <c r="BE23" s="137">
        <f t="shared" si="8"/>
        <v>0</v>
      </c>
      <c r="BF23" s="44">
        <f>VLOOKUP(D23,'pl metrics'!A:H,8,FALSE)</f>
        <v>100</v>
      </c>
      <c r="BG23" s="45">
        <f>VLOOKUP(D23,'pl metrics'!J:Q,8,FALSE)</f>
        <v>100</v>
      </c>
      <c r="BH23" s="45">
        <f>VLOOKUP(D23,'pl metrics'!V:AA,5,FALSE)</f>
        <v>100</v>
      </c>
      <c r="BI23" s="44">
        <f>VLOOKUP(D23,'pl metrics'!AR:AX,6,FALSE)</f>
        <v>0</v>
      </c>
      <c r="BJ23" s="45">
        <f>VLOOKUP(D23,'pl metrics'!V:AA,6,FALSE)</f>
        <v>0</v>
      </c>
      <c r="BK23" s="45">
        <f>VLOOKUP(D23,'pl metrics'!J:S,9,FALSE)</f>
        <v>0</v>
      </c>
      <c r="BL23" s="45">
        <f>VLOOKUP(D23,'pl metrics'!V:AB,7,FALSE)</f>
        <v>4.5</v>
      </c>
      <c r="BM23" s="25">
        <f>VLOOKUP(D23,'pl metrics'!AR:BA,8,FALSE)</f>
        <v>1.9239999999999999</v>
      </c>
      <c r="BN23" s="25">
        <f>VLOOKUP(D23,'pl metrics'!BD:BH,4,FALSE)</f>
        <v>1.9239999999999999</v>
      </c>
      <c r="BO23" s="44" t="str">
        <f>VLOOKUP(D23,'pl metrics'!BD:BH,5,FALSE)</f>
        <v>x</v>
      </c>
      <c r="BQ23">
        <f>VLOOKUP(D23,'pl metrics'!AR:BA,10,FALSE)</f>
        <v>1.9239999999999999</v>
      </c>
      <c r="BR23" s="44">
        <v>0</v>
      </c>
      <c r="BS23" s="13">
        <v>0</v>
      </c>
      <c r="BT23" s="44">
        <f>VLOOKUP(D23,'pl metrics'!AJ:AK,2,FALSE)</f>
        <v>60.194999999999993</v>
      </c>
      <c r="BU23" s="44">
        <v>0</v>
      </c>
      <c r="BV23" s="44">
        <v>0</v>
      </c>
      <c r="BW23" s="44">
        <v>0</v>
      </c>
      <c r="BX23" t="str">
        <f>VLOOKUP(B23,'site info'!H:T,11,FALSE)</f>
        <v>Marsh</v>
      </c>
      <c r="BY23" t="str">
        <f>VLOOKUP(B23,'site info'!H:T,13,FALSE)</f>
        <v>Brackish</v>
      </c>
      <c r="BZ23" t="str">
        <f>VLOOKUP(B23,'site info'!H:T,12,FALSE)</f>
        <v>Tidal</v>
      </c>
      <c r="CA23" t="str">
        <f>VLOOKUP(H23,'site info'!G:U,15,FALSE)</f>
        <v>Yes</v>
      </c>
      <c r="CB23" t="s">
        <v>1040</v>
      </c>
      <c r="CC23" s="44">
        <v>6956</v>
      </c>
      <c r="CD23" s="90" t="s">
        <v>1040</v>
      </c>
    </row>
    <row r="24" spans="1:82" x14ac:dyDescent="0.25">
      <c r="A24" t="s">
        <v>666</v>
      </c>
      <c r="B24" t="s">
        <v>726</v>
      </c>
      <c r="C24" t="s">
        <v>724</v>
      </c>
      <c r="D24" s="43" t="s">
        <v>726</v>
      </c>
      <c r="E24" t="s">
        <v>723</v>
      </c>
      <c r="F24">
        <f>VLOOKUP(B24,'site info'!H:M,5,FALSE)</f>
        <v>36.430688757600002</v>
      </c>
      <c r="G24">
        <f>VLOOKUP(B24,'site info'!H:M,6,FALSE)</f>
        <v>-75.851679635400004</v>
      </c>
      <c r="H24" t="s">
        <v>724</v>
      </c>
      <c r="I24" s="20">
        <v>2013</v>
      </c>
      <c r="J24" s="20">
        <v>3</v>
      </c>
      <c r="K24" s="20">
        <v>1</v>
      </c>
      <c r="L24" s="20">
        <v>1</v>
      </c>
      <c r="M24" s="22">
        <v>3.8794929229074369E-2</v>
      </c>
      <c r="N24" s="24">
        <v>4.1454727648899655E-3</v>
      </c>
      <c r="O24" s="23" t="s">
        <v>47</v>
      </c>
      <c r="P24" s="20" t="s">
        <v>257</v>
      </c>
      <c r="Q24" s="23">
        <v>0.5</v>
      </c>
      <c r="R24">
        <v>0.01</v>
      </c>
      <c r="S24">
        <v>0.01</v>
      </c>
      <c r="V24" s="23">
        <f>VLOOKUP(D24,'sl metrics top horiz'!$B:$H,4,FALSE)</f>
        <v>40.46</v>
      </c>
      <c r="W24" s="44">
        <f>VLOOKUP(D24,'sl metrics top horiz'!$B:$H,5,FALSE)</f>
        <v>1649</v>
      </c>
      <c r="Y24" s="44">
        <f>VLOOKUP(D24,'sl metrics top horiz'!M:O,3,FALSE)</f>
        <v>172.33333333333334</v>
      </c>
      <c r="Z24" s="44">
        <f>VLOOKUP(D24,'sl metrics top horiz'!B:K,8,FALSE)</f>
        <v>791.33333333333337</v>
      </c>
      <c r="AA24" s="44">
        <f>VLOOKUP(D24,'sl metrics top horiz'!B:K,9,FALSE)</f>
        <v>694</v>
      </c>
      <c r="AB24" s="44">
        <f t="shared" si="6"/>
        <v>1485.3333333333335</v>
      </c>
      <c r="AC24" s="44">
        <f>VLOOKUP(D24,'sl metrics top horiz'!M:N,2,FALSE)</f>
        <v>1.1402497598463017</v>
      </c>
      <c r="AE24" s="44">
        <f>VLOOKUP(D24,'sl metrics top horiz'!$B:$H,7,FALSE)</f>
        <v>4.9000000000000004</v>
      </c>
      <c r="AJ24" s="23"/>
      <c r="AK24" s="23"/>
      <c r="AO24" s="44"/>
      <c r="AU24" s="20">
        <f>VLOOKUP(D24,'pl metrics'!A:H,5,FALSE)</f>
        <v>13</v>
      </c>
      <c r="AV24" s="20">
        <f>VLOOKUP(D24,'pl metrics'!BD:BH,2,FALSE)</f>
        <v>10</v>
      </c>
      <c r="AW24" s="20">
        <f>VLOOKUP(D24,'pl metrics'!BD:BH,3,FALSE)</f>
        <v>2</v>
      </c>
      <c r="AX24">
        <f>VLOOKUP(D24,'pl metrics'!J:S,5,FALSE)</f>
        <v>12</v>
      </c>
      <c r="AY24">
        <f>VLOOKUP(D24,'pl metrics'!AR:BB,11,FALSE)</f>
        <v>1</v>
      </c>
      <c r="AZ24" s="23">
        <f>VLOOKUP(D24,'pl metrics'!A:H,7,FALSE)</f>
        <v>3.8333333333333335</v>
      </c>
      <c r="BA24" s="45">
        <f>VLOOKUP(D24,'pl metrics'!J:Q,7,FALSE)</f>
        <v>3.7272727272727271</v>
      </c>
      <c r="BB24" s="45">
        <f>VLOOKUP(D24,'pl metrics'!BO:BP,2,FALSE)</f>
        <v>5</v>
      </c>
      <c r="BC24" s="44">
        <v>13.821279889278626</v>
      </c>
      <c r="BD24" s="44">
        <f t="shared" si="7"/>
        <v>12.911651474604357</v>
      </c>
      <c r="BE24" s="137">
        <f t="shared" si="8"/>
        <v>5</v>
      </c>
      <c r="BF24" s="44">
        <f>VLOOKUP(D24,'pl metrics'!A:H,8,FALSE)</f>
        <v>69.230769230769226</v>
      </c>
      <c r="BG24" s="45">
        <f>VLOOKUP(D24,'pl metrics'!J:Q,8,FALSE)</f>
        <v>58.333333333333336</v>
      </c>
      <c r="BH24" s="45">
        <f>VLOOKUP(D24,'pl metrics'!V:AA,5,FALSE)</f>
        <v>98.798072155338275</v>
      </c>
      <c r="BI24" s="44">
        <f>VLOOKUP(D24,'pl metrics'!AR:AX,6,FALSE)</f>
        <v>16.666666666666664</v>
      </c>
      <c r="BJ24" s="45">
        <f>VLOOKUP(D24,'pl metrics'!V:AA,6,FALSE)</f>
        <v>4.7614325287424721</v>
      </c>
      <c r="BK24" s="45">
        <f>VLOOKUP(D24,'pl metrics'!J:S,9,FALSE)</f>
        <v>15.384615384615385</v>
      </c>
      <c r="BL24" s="45">
        <f>VLOOKUP(D24,'pl metrics'!V:AB,7,FALSE)</f>
        <v>4.333333333333333</v>
      </c>
      <c r="BM24" s="25">
        <f>VLOOKUP(D24,'pl metrics'!AR:BA,8,FALSE)</f>
        <v>2.726</v>
      </c>
      <c r="BN24" s="25">
        <f>VLOOKUP(D24,'pl metrics'!BD:BH,4,FALSE)</f>
        <v>2.4590000000000001</v>
      </c>
      <c r="BO24" s="44">
        <f>VLOOKUP(D24,'pl metrics'!BD:BH,5,FALSE)</f>
        <v>0.745</v>
      </c>
      <c r="BP24">
        <f>VLOOKUP(D24,'pl metrics'!AR:BA,9,FALSE)</f>
        <v>0</v>
      </c>
      <c r="BQ24">
        <f>VLOOKUP(D24,'pl metrics'!AR:BA,10,FALSE)</f>
        <v>2.6389999999999998</v>
      </c>
      <c r="BR24" s="44">
        <v>0</v>
      </c>
      <c r="BS24" s="13">
        <v>0</v>
      </c>
      <c r="BT24" s="44">
        <f>VLOOKUP(D24,'pl metrics'!AJ:AK,2,FALSE)</f>
        <v>105.185</v>
      </c>
      <c r="BU24" s="44">
        <f>VLOOKUP(D24,'pl metrics'!$AE:$AH,2,FALSE)</f>
        <v>0.16833333333333333</v>
      </c>
      <c r="BV24" s="44">
        <f>VLOOKUP(D24,'pl metrics'!$AE:$AH,3,FALSE)</f>
        <v>0</v>
      </c>
      <c r="BW24" s="44">
        <f>VLOOKUP(D24,'pl metrics'!$AE:$AH,4,FALSE)</f>
        <v>0.16833333333333333</v>
      </c>
      <c r="BX24" t="str">
        <f>VLOOKUP(B24,'site info'!H:T,11,FALSE)</f>
        <v>Marsh</v>
      </c>
      <c r="BY24" t="str">
        <f>VLOOKUP(B24,'site info'!H:T,13,FALSE)</f>
        <v>Brackish</v>
      </c>
      <c r="BZ24" t="str">
        <f>VLOOKUP(B24,'site info'!H:T,12,FALSE)</f>
        <v>Tidal</v>
      </c>
      <c r="CA24" t="str">
        <f>VLOOKUP(H24,'site info'!G:U,15,FALSE)</f>
        <v>Yes</v>
      </c>
      <c r="CB24" t="s">
        <v>1040</v>
      </c>
      <c r="CC24" s="44">
        <v>1649</v>
      </c>
      <c r="CD24" s="90" t="s">
        <v>1040</v>
      </c>
    </row>
    <row r="25" spans="1:82" s="116" customFormat="1" x14ac:dyDescent="0.25">
      <c r="A25" t="s">
        <v>666</v>
      </c>
      <c r="B25" t="s">
        <v>732</v>
      </c>
      <c r="C25" t="s">
        <v>724</v>
      </c>
      <c r="D25" s="43" t="s">
        <v>732</v>
      </c>
      <c r="E25" t="s">
        <v>731</v>
      </c>
      <c r="F25">
        <f>VLOOKUP(B25,'site info'!H:M,5,FALSE)</f>
        <v>36.430688757600002</v>
      </c>
      <c r="G25">
        <f>VLOOKUP(B25,'site info'!H:M,6,FALSE)</f>
        <v>-75.851679635400004</v>
      </c>
      <c r="H25" t="s">
        <v>724</v>
      </c>
      <c r="I25" s="20">
        <v>2016</v>
      </c>
      <c r="J25" s="20">
        <v>3</v>
      </c>
      <c r="K25" s="20">
        <v>2</v>
      </c>
      <c r="L25" s="20">
        <v>2</v>
      </c>
      <c r="M25" s="22">
        <v>3.8794929229074369E-2</v>
      </c>
      <c r="N25" s="24">
        <v>4.1454727648899655E-3</v>
      </c>
      <c r="O25" s="23" t="s">
        <v>47</v>
      </c>
      <c r="P25" s="20" t="s">
        <v>257</v>
      </c>
      <c r="Q25" s="23">
        <v>0.5</v>
      </c>
      <c r="R25">
        <v>0.01</v>
      </c>
      <c r="S25">
        <v>0.01</v>
      </c>
      <c r="T25" s="20"/>
      <c r="U25" s="25"/>
      <c r="V25" s="23">
        <f>VLOOKUP(D25,'sl metrics top horiz'!$B:$H,4,FALSE)</f>
        <v>19.72</v>
      </c>
      <c r="W25" s="44">
        <f>VLOOKUP(D25,'sl metrics top horiz'!$B:$H,5,FALSE)</f>
        <v>1195</v>
      </c>
      <c r="X25" s="44"/>
      <c r="Y25" s="44">
        <f>VLOOKUP(D25,'sl metrics top horiz'!M:O,3,FALSE)</f>
        <v>115.33333333333333</v>
      </c>
      <c r="Z25" s="44">
        <f>VLOOKUP(D25,'sl metrics top horiz'!B:K,8,FALSE)</f>
        <v>509</v>
      </c>
      <c r="AA25" s="44">
        <f>VLOOKUP(D25,'sl metrics top horiz'!B:K,9,FALSE)</f>
        <v>585.66666666666663</v>
      </c>
      <c r="AB25" s="44">
        <f t="shared" si="6"/>
        <v>1094.6666666666665</v>
      </c>
      <c r="AC25" s="44">
        <f>VLOOKUP(D25,'sl metrics top horiz'!M:N,2,FALSE)</f>
        <v>0.86909504837791696</v>
      </c>
      <c r="AD25" s="20"/>
      <c r="AE25" s="44">
        <f>VLOOKUP(D25,'sl metrics top horiz'!$B:$H,7,FALSE)</f>
        <v>5.5333333333333341</v>
      </c>
      <c r="AF25" s="20"/>
      <c r="AG25" s="20"/>
      <c r="AH25" s="20"/>
      <c r="AI25" s="44"/>
      <c r="AJ25" s="23"/>
      <c r="AK25" s="23"/>
      <c r="AL25" s="20"/>
      <c r="AM25" s="20"/>
      <c r="AN25" s="20"/>
      <c r="AO25" s="44"/>
      <c r="AP25" s="20"/>
      <c r="AQ25" s="23"/>
      <c r="AR25" s="23"/>
      <c r="AS25" s="20"/>
      <c r="AT25" s="20"/>
      <c r="AU25" s="20">
        <f>VLOOKUP(D25,'pl metrics'!A:H,5,FALSE)</f>
        <v>18</v>
      </c>
      <c r="AV25" s="20">
        <f>VLOOKUP(D25,'pl metrics'!BD:BH,2,FALSE)</f>
        <v>16</v>
      </c>
      <c r="AW25" s="20">
        <f>VLOOKUP(D25,'pl metrics'!BD:BH,3,FALSE)</f>
        <v>2</v>
      </c>
      <c r="AX25">
        <f>VLOOKUP(D25,'pl metrics'!J:S,5,FALSE)</f>
        <v>16</v>
      </c>
      <c r="AY25">
        <f>VLOOKUP(D25,'pl metrics'!AR:BB,11,FALSE)</f>
        <v>2</v>
      </c>
      <c r="AZ25" s="23">
        <f>VLOOKUP(D25,'pl metrics'!A:H,7,FALSE)</f>
        <v>4.5882352941176467</v>
      </c>
      <c r="BA25" s="45">
        <f>VLOOKUP(D25,'pl metrics'!J:Q,7,FALSE)</f>
        <v>4.4666666666666668</v>
      </c>
      <c r="BB25" s="45">
        <f>VLOOKUP(D25,'pl metrics'!BO:BP,2,FALSE)</f>
        <v>5.5</v>
      </c>
      <c r="BC25" s="44">
        <v>19.466233740900247</v>
      </c>
      <c r="BD25" s="44">
        <f t="shared" si="7"/>
        <v>17.866666666666667</v>
      </c>
      <c r="BE25" s="137">
        <f t="shared" si="8"/>
        <v>7.7781745930520234</v>
      </c>
      <c r="BF25" s="44">
        <f>VLOOKUP(D25,'pl metrics'!A:H,8,FALSE)</f>
        <v>77.777777777777786</v>
      </c>
      <c r="BG25" s="45">
        <f>VLOOKUP(D25,'pl metrics'!J:Q,8,FALSE)</f>
        <v>68.75</v>
      </c>
      <c r="BH25" s="45">
        <f>VLOOKUP(D25,'pl metrics'!V:AA,5,FALSE)</f>
        <v>98.592111636187511</v>
      </c>
      <c r="BI25" s="44">
        <f>VLOOKUP(D25,'pl metrics'!AR:AX,6,FALSE)</f>
        <v>11.111111111111111</v>
      </c>
      <c r="BJ25" s="45">
        <f>VLOOKUP(D25,'pl metrics'!V:AA,6,FALSE)</f>
        <v>10.998677854721105</v>
      </c>
      <c r="BK25" s="45">
        <f>VLOOKUP(D25,'pl metrics'!J:S,9,FALSE)</f>
        <v>11.111111111111111</v>
      </c>
      <c r="BL25" s="45">
        <f>VLOOKUP(D25,'pl metrics'!V:AB,7,FALSE)</f>
        <v>4.5555555555555554</v>
      </c>
      <c r="BM25" s="25">
        <f>VLOOKUP(D25,'pl metrics'!AR:BA,8,FALSE)</f>
        <v>3.0539999999999998</v>
      </c>
      <c r="BN25" s="25">
        <f>VLOOKUP(D25,'pl metrics'!BD:BH,4,FALSE)</f>
        <v>2.952</v>
      </c>
      <c r="BO25" s="44">
        <f>VLOOKUP(D25,'pl metrics'!BD:BH,5,FALSE)</f>
        <v>0.75029999999999997</v>
      </c>
      <c r="BP25">
        <f>VLOOKUP(D25,'pl metrics'!AR:BA,9,FALSE)</f>
        <v>0.81459999999999999</v>
      </c>
      <c r="BQ25">
        <f>VLOOKUP(D25,'pl metrics'!AR:BA,10,FALSE)</f>
        <v>2.9260000000000002</v>
      </c>
      <c r="BR25" s="44">
        <v>0</v>
      </c>
      <c r="BS25" s="13">
        <v>0</v>
      </c>
      <c r="BT25" s="44">
        <f>VLOOKUP(D25,'pl metrics'!AJ:AK,2,FALSE)</f>
        <v>86.59499999999997</v>
      </c>
      <c r="BU25" s="44">
        <f>VLOOKUP(D25,'pl metrics'!$AE:$AH,2,FALSE)</f>
        <v>0.66833333333333333</v>
      </c>
      <c r="BV25" s="44">
        <f>VLOOKUP(D25,'pl metrics'!$AE:$AH,3,FALSE)</f>
        <v>0</v>
      </c>
      <c r="BW25" s="44">
        <f>VLOOKUP(D25,'pl metrics'!$AE:$AH,4,FALSE)</f>
        <v>0.16833333333333333</v>
      </c>
      <c r="BX25" t="str">
        <f>VLOOKUP(B25,'site info'!H:T,11,FALSE)</f>
        <v>Marsh</v>
      </c>
      <c r="BY25" t="str">
        <f>VLOOKUP(B25,'site info'!H:T,13,FALSE)</f>
        <v>Brackish</v>
      </c>
      <c r="BZ25" t="str">
        <f>VLOOKUP(B25,'site info'!H:T,12,FALSE)</f>
        <v>Tidal</v>
      </c>
      <c r="CA25" t="str">
        <f>VLOOKUP(H25,'site info'!G:U,15,FALSE)</f>
        <v>Yes</v>
      </c>
      <c r="CB25" t="s">
        <v>1040</v>
      </c>
      <c r="CC25" s="44">
        <v>1195</v>
      </c>
      <c r="CD25" s="90" t="s">
        <v>1040</v>
      </c>
    </row>
    <row r="26" spans="1:82" x14ac:dyDescent="0.25">
      <c r="A26" t="s">
        <v>19</v>
      </c>
      <c r="B26" t="s">
        <v>69</v>
      </c>
      <c r="C26" t="s">
        <v>68</v>
      </c>
      <c r="D26" s="43" t="s">
        <v>67</v>
      </c>
      <c r="E26" t="s">
        <v>65</v>
      </c>
      <c r="F26">
        <f>VLOOKUP(B26,'site info'!H:M,5,FALSE)</f>
        <v>34.742619920000003</v>
      </c>
      <c r="G26">
        <f>VLOOKUP(B26,'site info'!H:M,6,FALSE)</f>
        <v>-76.984740849000005</v>
      </c>
      <c r="H26" t="s">
        <v>68</v>
      </c>
      <c r="I26" s="20">
        <v>2007</v>
      </c>
      <c r="J26" s="20">
        <v>15</v>
      </c>
      <c r="K26" s="20">
        <v>1</v>
      </c>
      <c r="L26" s="20">
        <v>1</v>
      </c>
      <c r="M26" s="22">
        <v>4.0228823409203622E-4</v>
      </c>
      <c r="N26" s="24">
        <v>7.2558770355867733E-4</v>
      </c>
      <c r="O26" s="23" t="s">
        <v>28</v>
      </c>
      <c r="P26" s="20" t="s">
        <v>45</v>
      </c>
      <c r="Q26" s="23">
        <v>11.4</v>
      </c>
      <c r="R26">
        <v>1.76</v>
      </c>
      <c r="S26">
        <v>1.76</v>
      </c>
      <c r="V26" s="23">
        <f>VLOOKUP(D26,'sl metrics top horiz'!$B:$H,4,FALSE)</f>
        <v>34.56</v>
      </c>
      <c r="W26" s="44">
        <f>VLOOKUP(D26,'sl metrics top horiz'!$B:$H,5,FALSE)</f>
        <v>192.5</v>
      </c>
      <c r="Y26" s="44">
        <f>VLOOKUP(D26,'sl metrics top horiz'!M:O,3,FALSE)</f>
        <v>117.5</v>
      </c>
      <c r="Z26" s="44">
        <f>VLOOKUP(D26,'sl metrics top horiz'!B:K,8,FALSE)</f>
        <v>636</v>
      </c>
      <c r="AA26" s="44">
        <f>VLOOKUP(D26,'sl metrics top horiz'!B:K,9,FALSE)</f>
        <v>222.5</v>
      </c>
      <c r="AB26" s="44">
        <f t="shared" si="6"/>
        <v>858.5</v>
      </c>
      <c r="AC26" s="44">
        <f>VLOOKUP(D26,'sl metrics top horiz'!M:N,2,FALSE)</f>
        <v>2.8584269662921349</v>
      </c>
      <c r="AE26" s="44">
        <f>VLOOKUP(D26,'sl metrics top horiz'!$B:$H,7,FALSE)</f>
        <v>3.3499999999999996</v>
      </c>
      <c r="AJ26" s="23"/>
      <c r="AK26" s="23"/>
      <c r="AO26" s="44"/>
      <c r="AU26" s="20">
        <f>VLOOKUP(D26,'pl metrics'!A:H,5,FALSE)</f>
        <v>21</v>
      </c>
      <c r="AV26" s="20">
        <f>VLOOKUP(D26,'pl metrics'!BD:BH,2,FALSE)</f>
        <v>21</v>
      </c>
      <c r="AW26" s="20">
        <f>VLOOKUP(D26,'pl metrics'!BD:BH,3,FALSE)</f>
        <v>0</v>
      </c>
      <c r="AX26">
        <f>VLOOKUP(D26,'pl metrics'!J:S,5,FALSE)</f>
        <v>3</v>
      </c>
      <c r="AY26">
        <f>VLOOKUP(D26,'pl metrics'!AR:BB,11,FALSE)</f>
        <v>18</v>
      </c>
      <c r="AZ26" s="23">
        <f>VLOOKUP(D26,'pl metrics'!A:H,7,FALSE)</f>
        <v>6.5714285714285712</v>
      </c>
      <c r="BA26" s="45">
        <f>VLOOKUP(D26,'pl metrics'!J:Q,7,FALSE)</f>
        <v>6.666666666666667</v>
      </c>
      <c r="BB26" s="45">
        <f>VLOOKUP(D26,'pl metrics'!BO:BP,2,FALSE)</f>
        <v>6.5555555555555554</v>
      </c>
      <c r="BC26" s="44">
        <v>30.114068852566945</v>
      </c>
      <c r="BD26" s="44">
        <f t="shared" si="7"/>
        <v>11.547005383792515</v>
      </c>
      <c r="BE26" s="137">
        <f t="shared" si="8"/>
        <v>27.812866726670865</v>
      </c>
      <c r="BF26" s="44">
        <f>VLOOKUP(D26,'pl metrics'!A:H,8,FALSE)</f>
        <v>14.285714285714285</v>
      </c>
      <c r="BG26" s="45">
        <f>VLOOKUP(D26,'pl metrics'!J:Q,8,FALSE)</f>
        <v>33.333333333333329</v>
      </c>
      <c r="BH26" s="45">
        <f>VLOOKUP(D26,'pl metrics'!V:AA,5,FALSE)</f>
        <v>9.216530899475412</v>
      </c>
      <c r="BI26" s="44">
        <f>VLOOKUP(D26,'pl metrics'!AR:AX,6,FALSE)</f>
        <v>0</v>
      </c>
      <c r="BJ26" s="45">
        <f>VLOOKUP(D26,'pl metrics'!V:AA,6,FALSE)</f>
        <v>0</v>
      </c>
      <c r="BK26" s="45">
        <f>VLOOKUP(D26,'pl metrics'!J:S,9,FALSE)</f>
        <v>0</v>
      </c>
      <c r="BL26" s="45">
        <f>VLOOKUP(D26,'pl metrics'!V:AB,7,FALSE)</f>
        <v>4.0476190476190474</v>
      </c>
      <c r="BM26" s="25">
        <f>VLOOKUP(D26,'pl metrics'!AR:BA,8,FALSE)</f>
        <v>3.2250000000000001</v>
      </c>
      <c r="BN26" s="25">
        <f>VLOOKUP(D26,'pl metrics'!BD:BH,4,FALSE)</f>
        <v>3.2250000000000001</v>
      </c>
      <c r="BO26" s="44" t="str">
        <f>VLOOKUP(D26,'pl metrics'!BD:BH,5,FALSE)</f>
        <v>x</v>
      </c>
      <c r="BP26">
        <f>VLOOKUP(D26,'pl metrics'!AR:BA,9,FALSE)</f>
        <v>3.0680000000000001</v>
      </c>
      <c r="BQ26">
        <f>VLOOKUP(D26,'pl metrics'!AR:BA,10,FALSE)</f>
        <v>1.2290000000000001</v>
      </c>
      <c r="BR26" s="44">
        <f>VLOOKUP(D26,'pl metrics'!AN:AP,3,FALSE)</f>
        <v>262.90000000000003</v>
      </c>
      <c r="BS26" s="13">
        <f>VLOOKUP(D26,'pl metrics'!AN:AP,2,FALSE)</f>
        <v>92</v>
      </c>
      <c r="BT26" s="44">
        <f>VLOOKUP(D26,'pl metrics'!AJ:AK,2,FALSE)</f>
        <v>7.2524999999999995</v>
      </c>
      <c r="BU26" s="44">
        <f>VLOOKUP(D26,'pl metrics'!$AE:$AH,2,FALSE)</f>
        <v>63.507499999999993</v>
      </c>
      <c r="BV26" s="44">
        <f>VLOOKUP(D26,'pl metrics'!$AE:$AH,3,FALSE)</f>
        <v>11.7525</v>
      </c>
      <c r="BW26" s="44">
        <f>VLOOKUP(D26,'pl metrics'!$AE:$AH,4,FALSE)</f>
        <v>5.5</v>
      </c>
      <c r="BX26" t="str">
        <f>VLOOKUP(B26,'site info'!H:T,11,FALSE)</f>
        <v>Shrub</v>
      </c>
      <c r="BY26" t="str">
        <f>VLOOKUP(B26,'site info'!H:T,13,FALSE)</f>
        <v>Fresh</v>
      </c>
      <c r="BZ26" t="str">
        <f>VLOOKUP(B26,'site info'!H:T,12,FALSE)</f>
        <v>Non-tidal</v>
      </c>
      <c r="CA26" t="str">
        <f>VLOOKUP(H26,'site info'!G:U,15,FALSE)</f>
        <v>No</v>
      </c>
      <c r="CB26" t="s">
        <v>1041</v>
      </c>
      <c r="CC26" s="44">
        <v>192.5</v>
      </c>
      <c r="CD26" s="90" t="s">
        <v>1040</v>
      </c>
    </row>
    <row r="27" spans="1:82" x14ac:dyDescent="0.25">
      <c r="A27" s="116" t="s">
        <v>19</v>
      </c>
      <c r="B27" s="116" t="s">
        <v>71</v>
      </c>
      <c r="C27" s="116" t="s">
        <v>68</v>
      </c>
      <c r="D27" s="117" t="s">
        <v>70</v>
      </c>
      <c r="E27" s="116" t="s">
        <v>65</v>
      </c>
      <c r="F27" s="116">
        <f>VLOOKUP(B27,'site info'!H:M,5,FALSE)</f>
        <v>34.742619920000003</v>
      </c>
      <c r="G27" s="116">
        <f>VLOOKUP(B27,'site info'!H:M,6,FALSE)</f>
        <v>-76.984740849000005</v>
      </c>
      <c r="H27" s="116" t="s">
        <v>68</v>
      </c>
      <c r="I27" s="118">
        <v>2022</v>
      </c>
      <c r="J27" s="118">
        <v>15</v>
      </c>
      <c r="K27" s="118">
        <v>2</v>
      </c>
      <c r="L27" s="118">
        <v>2</v>
      </c>
      <c r="M27" s="119">
        <v>4.0228823409203622E-4</v>
      </c>
      <c r="N27" s="120">
        <v>7.2558770355867733E-4</v>
      </c>
      <c r="O27" s="121" t="s">
        <v>28</v>
      </c>
      <c r="P27" s="118" t="s">
        <v>45</v>
      </c>
      <c r="Q27" s="121">
        <v>11.4</v>
      </c>
      <c r="R27" s="116">
        <v>1.76</v>
      </c>
      <c r="S27" s="116">
        <v>1.76</v>
      </c>
      <c r="T27" s="118">
        <f>VLOOKUP(D27,'sl metrics top horiz'!B:H,2,FALSE)</f>
        <v>5.86</v>
      </c>
      <c r="U27" s="116">
        <f>VLOOKUP(D27,'sl metrics top horiz'!$B:$H,3,FALSE)</f>
        <v>7.0000000000000007E-2</v>
      </c>
      <c r="V27" s="118">
        <f>VLOOKUP(D27,'sl metrics top horiz'!$B:$H,4,FALSE)</f>
        <v>11.64</v>
      </c>
      <c r="W27" s="122">
        <f>VLOOKUP(D27,'sl metrics top horiz'!$B:$H,5,FALSE)</f>
        <v>78</v>
      </c>
      <c r="X27" s="122">
        <f>VLOOKUP(D27,'sl metrics top horiz'!Q:R,2,FALSE)</f>
        <v>14.91</v>
      </c>
      <c r="Y27" s="122">
        <f>VLOOKUP(D27,'sl metrics top horiz'!M:O,3,FALSE)</f>
        <v>53</v>
      </c>
      <c r="Z27" s="122">
        <f>VLOOKUP(D27,'sl metrics top horiz'!B:K,8,FALSE)</f>
        <v>153</v>
      </c>
      <c r="AA27" s="122">
        <f>VLOOKUP(D27,'sl metrics top horiz'!B:K,9,FALSE)</f>
        <v>192</v>
      </c>
      <c r="AB27" s="122">
        <f t="shared" si="6"/>
        <v>345</v>
      </c>
      <c r="AC27" s="122">
        <f>VLOOKUP(D27,'sl metrics top horiz'!M:N,2,FALSE)</f>
        <v>0.796875</v>
      </c>
      <c r="AD27" s="118">
        <f>VLOOKUP(D27,'sl metrics top horiz'!$B:$H,6,FALSE)</f>
        <v>5.7</v>
      </c>
      <c r="AE27" s="122">
        <f>VLOOKUP(D27,'sl metrics top horiz'!$B:$H,7,FALSE)</f>
        <v>3.9</v>
      </c>
      <c r="AF27" s="118" t="str">
        <f>VLOOKUP(D27,'wtr metrics'!C:AQ,23,FALSE)</f>
        <v>x</v>
      </c>
      <c r="AG27" s="118" t="str">
        <f>VLOOKUP(D27,'wtr metrics'!C:AQ,19,FALSE)</f>
        <v>x</v>
      </c>
      <c r="AH27" s="118" t="str">
        <f>VLOOKUP(D27,'wtr metrics'!C:AQ,16,FALSE)</f>
        <v>x</v>
      </c>
      <c r="AI27" s="122" t="str">
        <f>VLOOKUP(D27,'wtr metrics'!C:AQ,12,FALSE)</f>
        <v>x</v>
      </c>
      <c r="AJ27" s="121" t="str">
        <f>VLOOKUP(D27,'wtr metrics'!C:AQ,8,FALSE)</f>
        <v>x</v>
      </c>
      <c r="AK27" s="121" t="str">
        <f>VLOOKUP(D27,'wtr metrics'!C:M,11,FALSE)</f>
        <v>x</v>
      </c>
      <c r="AL27" s="118" t="str">
        <f>VLOOKUP(D27,'wtr metrics'!C:AQ,41,FALSE)</f>
        <v>x</v>
      </c>
      <c r="AM27" s="118" t="str">
        <f>VLOOKUP(D27,'wtr metrics'!C:AQ,37,FALSE)</f>
        <v>x</v>
      </c>
      <c r="AN27" s="118" t="str">
        <f>VLOOKUP(D27,'wtr metrics'!C:AQ,34,FALSE)</f>
        <v>x</v>
      </c>
      <c r="AO27" s="122">
        <f>VLOOKUP(D27,'wtr metrics'!C:AQ,30,FALSE)</f>
        <v>86.940089999999998</v>
      </c>
      <c r="AP27" s="123">
        <f>VLOOKUP(D27,'wtr metrics'!C:AQ,26,FALSE)</f>
        <v>4.0348090000000003E-2</v>
      </c>
      <c r="AQ27" s="124">
        <v>4.0348090000000003E-2</v>
      </c>
      <c r="AR27" s="121">
        <f>VLOOKUP(D27,'wtr metrics'!C:AE,29,FALSE)</f>
        <v>4.3928890000000003</v>
      </c>
      <c r="AS27" s="125">
        <v>81.111111111111114</v>
      </c>
      <c r="AT27" s="125" t="s">
        <v>1051</v>
      </c>
      <c r="AU27" s="118">
        <f>VLOOKUP(D27,'pl metrics'!A:H,5,FALSE)</f>
        <v>27</v>
      </c>
      <c r="AV27" s="118">
        <f>VLOOKUP(D27,'pl metrics'!BD:BH,2,FALSE)</f>
        <v>27</v>
      </c>
      <c r="AW27" s="118">
        <f>VLOOKUP(D27,'pl metrics'!BD:BH,3,FALSE)</f>
        <v>0</v>
      </c>
      <c r="AX27" s="116">
        <f>VLOOKUP(D27,'pl metrics'!J:S,5,FALSE)</f>
        <v>6</v>
      </c>
      <c r="AY27">
        <f>VLOOKUP(D27,'pl metrics'!AR:BB,11,FALSE)</f>
        <v>21</v>
      </c>
      <c r="AZ27" s="121">
        <f>VLOOKUP(D27,'pl metrics'!A:H,7,FALSE)</f>
        <v>6.3703703703703702</v>
      </c>
      <c r="BA27" s="126">
        <f>VLOOKUP(D27,'pl metrics'!J:Q,7,FALSE)</f>
        <v>6</v>
      </c>
      <c r="BB27" s="126">
        <f>VLOOKUP(D27,'pl metrics'!BO:BP,2,FALSE)</f>
        <v>6.4761904761904763</v>
      </c>
      <c r="BC27" s="122">
        <v>33.101415433538541</v>
      </c>
      <c r="BD27" s="122">
        <f t="shared" si="7"/>
        <v>14.696938456699067</v>
      </c>
      <c r="BE27" s="138">
        <f t="shared" si="8"/>
        <v>29.677633072094963</v>
      </c>
      <c r="BF27" s="122">
        <f>VLOOKUP(D27,'pl metrics'!A:H,8,FALSE)</f>
        <v>18.518518518518519</v>
      </c>
      <c r="BG27" s="126">
        <f>VLOOKUP(D27,'pl metrics'!J:Q,8,FALSE)</f>
        <v>33.333333333333329</v>
      </c>
      <c r="BH27" s="126">
        <f>VLOOKUP(D27,'pl metrics'!V:AA,5,FALSE)</f>
        <v>6.8822148307571913</v>
      </c>
      <c r="BI27" s="122">
        <f>VLOOKUP(D27,'pl metrics'!AR:AX,6,FALSE)</f>
        <v>0</v>
      </c>
      <c r="BJ27" s="126">
        <f>VLOOKUP(D27,'pl metrics'!V:AA,6,FALSE)</f>
        <v>0</v>
      </c>
      <c r="BK27" s="126">
        <f>VLOOKUP(D27,'pl metrics'!J:S,9,FALSE)</f>
        <v>0</v>
      </c>
      <c r="BL27" s="126">
        <f>VLOOKUP(D27,'pl metrics'!V:AB,7,FALSE)</f>
        <v>4</v>
      </c>
      <c r="BM27" s="25">
        <f>VLOOKUP(D27,'pl metrics'!AR:BA,8,FALSE)</f>
        <v>3.4209999999999998</v>
      </c>
      <c r="BN27" s="135">
        <f>VLOOKUP(D27,'pl metrics'!BD:BH,4,FALSE)</f>
        <v>3.4209999999999998</v>
      </c>
      <c r="BO27" s="122" t="str">
        <f>VLOOKUP(D27,'pl metrics'!BD:BH,5,FALSE)</f>
        <v>x</v>
      </c>
      <c r="BP27">
        <f>VLOOKUP(D27,'pl metrics'!AR:BA,9,FALSE)</f>
        <v>3.1749999999999998</v>
      </c>
      <c r="BQ27">
        <f>VLOOKUP(D27,'pl metrics'!AR:BA,10,FALSE)</f>
        <v>1.9490000000000001</v>
      </c>
      <c r="BR27" s="122">
        <f>VLOOKUP(D27,'pl metrics'!AN:AP,3,FALSE)</f>
        <v>594.875</v>
      </c>
      <c r="BS27" s="125">
        <f>VLOOKUP(D27,'pl metrics'!AN:AP,2,FALSE)</f>
        <v>227.5</v>
      </c>
      <c r="BT27" s="122">
        <f>VLOOKUP(D27,'pl metrics'!AJ:AK,2,FALSE)</f>
        <v>6.3825000000000029</v>
      </c>
      <c r="BU27" s="122">
        <f>VLOOKUP(D27,'pl metrics'!$AE:$AH,2,FALSE)</f>
        <v>121.33499999999999</v>
      </c>
      <c r="BV27" s="122">
        <f>VLOOKUP(D27,'pl metrics'!$AE:$AH,3,FALSE)</f>
        <v>12.257499999999999</v>
      </c>
      <c r="BW27" s="122">
        <f>VLOOKUP(D27,'pl metrics'!$AE:$AH,4,FALSE)</f>
        <v>7.5</v>
      </c>
      <c r="BX27" s="116" t="str">
        <f>VLOOKUP(B27,'site info'!H:T,11,FALSE)</f>
        <v>Shrub</v>
      </c>
      <c r="BY27" s="116" t="str">
        <f>VLOOKUP(B27,'site info'!H:T,13,FALSE)</f>
        <v>Fresh</v>
      </c>
      <c r="BZ27" s="116" t="str">
        <f>VLOOKUP(B27,'site info'!H:T,12,FALSE)</f>
        <v>Non-tidal</v>
      </c>
      <c r="CA27" s="116" t="str">
        <f>VLOOKUP(H27,'site info'!G:U,15,FALSE)</f>
        <v>No</v>
      </c>
      <c r="CB27" s="116" t="s">
        <v>1041</v>
      </c>
      <c r="CC27" s="122">
        <v>78</v>
      </c>
      <c r="CD27" s="90" t="s">
        <v>1040</v>
      </c>
    </row>
    <row r="28" spans="1:82" x14ac:dyDescent="0.25">
      <c r="A28" t="s">
        <v>19</v>
      </c>
      <c r="B28" t="s">
        <v>114</v>
      </c>
      <c r="C28" t="s">
        <v>111</v>
      </c>
      <c r="D28" s="43" t="s">
        <v>113</v>
      </c>
      <c r="E28" t="s">
        <v>108</v>
      </c>
      <c r="F28">
        <f>VLOOKUP(B28,'site info'!H:M,5,FALSE)</f>
        <v>34.941759542</v>
      </c>
      <c r="G28">
        <f>VLOOKUP(B28,'site info'!H:M,6,FALSE)</f>
        <v>-76.935650129999999</v>
      </c>
      <c r="H28" t="s">
        <v>111</v>
      </c>
      <c r="I28" s="20">
        <v>2022</v>
      </c>
      <c r="J28" s="20">
        <v>15</v>
      </c>
      <c r="K28" s="20">
        <v>2</v>
      </c>
      <c r="L28" s="20">
        <v>2</v>
      </c>
      <c r="M28" s="22">
        <v>9.5371674527724541E-3</v>
      </c>
      <c r="N28" s="24">
        <v>4.2172650331701955E-4</v>
      </c>
      <c r="O28" s="23" t="s">
        <v>28</v>
      </c>
      <c r="P28" s="20" t="s">
        <v>26</v>
      </c>
      <c r="Q28" s="23">
        <v>0.75</v>
      </c>
      <c r="R28">
        <v>0.04</v>
      </c>
      <c r="S28">
        <v>0.04</v>
      </c>
      <c r="T28" s="20">
        <f>VLOOKUP(D28,'sl metrics top horiz'!B:H,2,FALSE)</f>
        <v>46.65</v>
      </c>
      <c r="U28">
        <f>VLOOKUP(D28,'sl metrics top horiz'!$B:$H,3,FALSE)</f>
        <v>1.1000000000000001</v>
      </c>
      <c r="V28" s="20">
        <f>VLOOKUP(D28,'sl metrics top horiz'!$B:$H,4,FALSE)</f>
        <v>17.96</v>
      </c>
      <c r="W28" s="44">
        <f>VLOOKUP(D28,'sl metrics top horiz'!$B:$H,5,FALSE)</f>
        <v>801</v>
      </c>
      <c r="X28" s="44">
        <f>VLOOKUP(D28,'sl metrics top horiz'!Q:R,2,FALSE)</f>
        <v>870.26</v>
      </c>
      <c r="Y28" s="44">
        <f>VLOOKUP(D28,'sl metrics top horiz'!M:O,3,FALSE)</f>
        <v>98</v>
      </c>
      <c r="Z28" s="44">
        <f>VLOOKUP(D28,'sl metrics top horiz'!B:K,8,FALSE)</f>
        <v>478</v>
      </c>
      <c r="AA28" s="44">
        <f>VLOOKUP(D28,'sl metrics top horiz'!B:K,9,FALSE)</f>
        <v>291</v>
      </c>
      <c r="AB28" s="44">
        <f t="shared" si="6"/>
        <v>769</v>
      </c>
      <c r="AC28" s="44">
        <f>VLOOKUP(D28,'sl metrics top horiz'!M:N,2,FALSE)</f>
        <v>1.6426116838487972</v>
      </c>
      <c r="AD28" s="20">
        <f>VLOOKUP(D28,'sl metrics top horiz'!$B:$H,6,FALSE)</f>
        <v>4.8</v>
      </c>
      <c r="AE28" s="44">
        <f>VLOOKUP(D28,'sl metrics top horiz'!$B:$H,7,FALSE)</f>
        <v>5</v>
      </c>
      <c r="AF28" s="20">
        <f>VLOOKUP(D28,'wtr metrics'!C:AQ,23,FALSE)</f>
        <v>3000</v>
      </c>
      <c r="AG28" s="20">
        <f>VLOOKUP(D28,'wtr metrics'!C:AQ,19,FALSE)</f>
        <v>721</v>
      </c>
      <c r="AH28" s="20">
        <f>VLOOKUP(D28,'wtr metrics'!C:AQ,16,FALSE)</f>
        <v>34</v>
      </c>
      <c r="AI28" s="44">
        <f>VLOOKUP(D28,'wtr metrics'!C:AQ,12,FALSE)</f>
        <v>19398.04</v>
      </c>
      <c r="AJ28" s="23">
        <f>VLOOKUP(D28,'wtr metrics'!C:AQ,8,FALSE)</f>
        <v>11.707269999999999</v>
      </c>
      <c r="AK28" s="23">
        <f>VLOOKUP(D28,'wtr metrics'!C:M,11,FALSE)</f>
        <v>6.2984980000000004</v>
      </c>
      <c r="AL28" s="20" t="str">
        <f>VLOOKUP(D28,'wtr metrics'!C:AQ,41,FALSE)</f>
        <v>x</v>
      </c>
      <c r="AM28" s="20" t="str">
        <f>VLOOKUP(D28,'wtr metrics'!C:AQ,37,FALSE)</f>
        <v>x</v>
      </c>
      <c r="AN28" s="20" t="str">
        <f>VLOOKUP(D28,'wtr metrics'!C:AQ,34,FALSE)</f>
        <v>x</v>
      </c>
      <c r="AO28" s="44" t="str">
        <f>VLOOKUP(D28,'wtr metrics'!C:AQ,30,FALSE)</f>
        <v>x</v>
      </c>
      <c r="AP28" s="20" t="str">
        <f>VLOOKUP(D28,'wtr metrics'!C:AQ,26,FALSE)</f>
        <v>x</v>
      </c>
      <c r="AQ28" s="93">
        <v>11.707269999999999</v>
      </c>
      <c r="AR28" s="23" t="str">
        <f>VLOOKUP(D28,'wtr metrics'!C:AE,29,FALSE)</f>
        <v>x</v>
      </c>
      <c r="AS28" s="13">
        <v>68.888888888888886</v>
      </c>
      <c r="AT28" s="13" t="s">
        <v>1051</v>
      </c>
      <c r="AU28" s="20">
        <f>VLOOKUP(D28,'pl metrics'!A:H,5,FALSE)</f>
        <v>50</v>
      </c>
      <c r="AV28" s="20">
        <f>VLOOKUP(D28,'pl metrics'!BD:BH,2,FALSE)</f>
        <v>49</v>
      </c>
      <c r="AW28" s="20">
        <f>VLOOKUP(D28,'pl metrics'!BD:BH,3,FALSE)</f>
        <v>1</v>
      </c>
      <c r="AX28">
        <f>VLOOKUP(D28,'pl metrics'!J:S,5,FALSE)</f>
        <v>14</v>
      </c>
      <c r="AY28">
        <f>VLOOKUP(D28,'pl metrics'!AR:BB,11,FALSE)</f>
        <v>36</v>
      </c>
      <c r="AZ28" s="23">
        <f>VLOOKUP(D28,'pl metrics'!A:H,7,FALSE)</f>
        <v>5.0652173913043477</v>
      </c>
      <c r="BA28" s="45">
        <f>VLOOKUP(D28,'pl metrics'!J:Q,7,FALSE)</f>
        <v>6.416666666666667</v>
      </c>
      <c r="BB28" s="45">
        <f>VLOOKUP(D28,'pl metrics'!BO:BP,2,FALSE)</f>
        <v>4.5882352941176467</v>
      </c>
      <c r="BC28" s="44">
        <v>35.816495655753386</v>
      </c>
      <c r="BD28" s="44">
        <f t="shared" si="7"/>
        <v>24.008968231799457</v>
      </c>
      <c r="BE28" s="137">
        <f t="shared" si="8"/>
        <v>27.52941176470588</v>
      </c>
      <c r="BF28" s="44">
        <f>VLOOKUP(D28,'pl metrics'!A:H,8,FALSE)</f>
        <v>20</v>
      </c>
      <c r="BG28" s="45">
        <f>VLOOKUP(D28,'pl metrics'!J:Q,8,FALSE)</f>
        <v>7.1428571428571423</v>
      </c>
      <c r="BH28" s="45">
        <f>VLOOKUP(D28,'pl metrics'!V:AA,5,FALSE)</f>
        <v>36.789285364179989</v>
      </c>
      <c r="BI28" s="44">
        <f>VLOOKUP(D28,'pl metrics'!AR:AX,6,FALSE)</f>
        <v>2</v>
      </c>
      <c r="BJ28" s="45">
        <f>VLOOKUP(D28,'pl metrics'!V:AA,6,FALSE)</f>
        <v>0.12376237623762376</v>
      </c>
      <c r="BK28" s="45">
        <f>VLOOKUP(D28,'pl metrics'!J:S,9,FALSE)</f>
        <v>0</v>
      </c>
      <c r="BL28" s="45">
        <f>VLOOKUP(D28,'pl metrics'!V:AB,7,FALSE)</f>
        <v>3.2083333333333335</v>
      </c>
      <c r="BM28" s="25">
        <f>VLOOKUP(D28,'pl metrics'!AR:BA,8,FALSE)</f>
        <v>4.0629999999999997</v>
      </c>
      <c r="BN28" s="25">
        <f>VLOOKUP(D28,'pl metrics'!BD:BH,4,FALSE)</f>
        <v>4.04</v>
      </c>
      <c r="BO28" s="44">
        <f>VLOOKUP(D28,'pl metrics'!BD:BH,5,FALSE)</f>
        <v>0</v>
      </c>
      <c r="BP28">
        <f>VLOOKUP(D28,'pl metrics'!AR:BA,9,FALSE)</f>
        <v>3.742</v>
      </c>
      <c r="BQ28">
        <f>VLOOKUP(D28,'pl metrics'!AR:BA,10,FALSE)</f>
        <v>2.7679999999999998</v>
      </c>
      <c r="BR28" s="44">
        <f>VLOOKUP(D28,'pl metrics'!AN:AP,3,FALSE)</f>
        <v>287</v>
      </c>
      <c r="BS28" s="13">
        <f>VLOOKUP(D28,'pl metrics'!AN:AP,2,FALSE)</f>
        <v>60</v>
      </c>
      <c r="BT28" s="44">
        <f>VLOOKUP(D28,'pl metrics'!AJ:AK,2,FALSE)</f>
        <v>59.734999999999999</v>
      </c>
      <c r="BU28" s="44">
        <f>VLOOKUP(D28,'pl metrics'!$AE:$AH,2,FALSE)</f>
        <v>42.832499999999996</v>
      </c>
      <c r="BV28" s="44">
        <f>VLOOKUP(D28,'pl metrics'!$AE:$AH,3,FALSE)</f>
        <v>81.080000000000013</v>
      </c>
      <c r="BW28" s="44">
        <f>VLOOKUP(D28,'pl metrics'!$AE:$AH,4,FALSE)</f>
        <v>2.9125000000000001</v>
      </c>
      <c r="BX28" t="str">
        <f>VLOOKUP(B28,'site info'!H:T,11,FALSE)</f>
        <v>Forest</v>
      </c>
      <c r="BY28" t="str">
        <f>VLOOKUP(B28,'site info'!H:T,13,FALSE)</f>
        <v>Fresh</v>
      </c>
      <c r="BZ28" t="str">
        <f>VLOOKUP(B28,'site info'!H:T,12,FALSE)</f>
        <v>Tidal</v>
      </c>
      <c r="CA28" t="str">
        <f>VLOOKUP(H28,'site info'!G:U,15,FALSE)</f>
        <v>Yes</v>
      </c>
      <c r="CB28" t="s">
        <v>1040</v>
      </c>
      <c r="CC28" s="44">
        <v>801</v>
      </c>
      <c r="CD28" s="90" t="s">
        <v>1040</v>
      </c>
    </row>
    <row r="29" spans="1:82" x14ac:dyDescent="0.25">
      <c r="A29" t="s">
        <v>19</v>
      </c>
      <c r="B29" t="s">
        <v>98</v>
      </c>
      <c r="C29" t="s">
        <v>97</v>
      </c>
      <c r="D29" s="43" t="s">
        <v>96</v>
      </c>
      <c r="E29" t="s">
        <v>94</v>
      </c>
      <c r="F29">
        <f>VLOOKUP(B29,'site info'!H:M,5,FALSE)</f>
        <v>35.890487649999997</v>
      </c>
      <c r="G29">
        <f>VLOOKUP(B29,'site info'!H:M,6,FALSE)</f>
        <v>-75.919985929999996</v>
      </c>
      <c r="H29" t="s">
        <v>97</v>
      </c>
      <c r="I29" s="20">
        <v>2003</v>
      </c>
      <c r="J29" s="20">
        <v>19</v>
      </c>
      <c r="K29" s="20">
        <v>1</v>
      </c>
      <c r="L29" s="20">
        <v>1</v>
      </c>
      <c r="M29" s="22">
        <v>9.747515258215361E-4</v>
      </c>
      <c r="N29" s="24">
        <v>1.7923113466927716E-4</v>
      </c>
      <c r="O29" s="23" t="s">
        <v>28</v>
      </c>
      <c r="P29" s="20" t="s">
        <v>26</v>
      </c>
      <c r="Q29" s="23">
        <v>0.2</v>
      </c>
      <c r="R29">
        <v>0.36</v>
      </c>
      <c r="S29">
        <v>0.6</v>
      </c>
      <c r="U29"/>
      <c r="V29" s="23">
        <f>VLOOKUP(D29,'sl metrics top horiz'!$B:$H,4,FALSE)</f>
        <v>5.7399999999999993</v>
      </c>
      <c r="W29" s="44">
        <f>VLOOKUP(D29,'sl metrics top horiz'!$B:$H,5,FALSE)</f>
        <v>42.333333333333336</v>
      </c>
      <c r="Y29" s="44">
        <f>VLOOKUP(D29,'sl metrics top horiz'!M:O,3,FALSE)</f>
        <v>39.666666666666664</v>
      </c>
      <c r="Z29" s="44">
        <f>VLOOKUP(D29,'sl metrics top horiz'!B:K,8,FALSE)</f>
        <v>195.33333333333334</v>
      </c>
      <c r="AA29" s="44">
        <f>VLOOKUP(D29,'sl metrics top horiz'!B:K,9,FALSE)</f>
        <v>76.333333333333329</v>
      </c>
      <c r="AB29" s="44">
        <f t="shared" si="6"/>
        <v>271.66666666666669</v>
      </c>
      <c r="AC29" s="44">
        <f>VLOOKUP(D29,'sl metrics top horiz'!M:N,2,FALSE)</f>
        <v>2.5589519650655026</v>
      </c>
      <c r="AE29" s="44">
        <f>VLOOKUP(D29,'sl metrics top horiz'!$B:$H,7,FALSE)</f>
        <v>4.33</v>
      </c>
      <c r="AJ29" s="23"/>
      <c r="AK29" s="23"/>
      <c r="AO29" s="44"/>
      <c r="AU29" s="20">
        <f>VLOOKUP(D29,'pl metrics'!A:H,5,FALSE)</f>
        <v>52</v>
      </c>
      <c r="AV29" s="20">
        <f>VLOOKUP(D29,'pl metrics'!BD:BH,2,FALSE)</f>
        <v>49</v>
      </c>
      <c r="AW29" s="20">
        <f>VLOOKUP(D29,'pl metrics'!BD:BH,3,FALSE)</f>
        <v>0</v>
      </c>
      <c r="AX29">
        <f>VLOOKUP(D29,'pl metrics'!J:S,5,FALSE)</f>
        <v>20</v>
      </c>
      <c r="AY29">
        <f>VLOOKUP(D29,'pl metrics'!AR:BB,11,FALSE)</f>
        <v>32</v>
      </c>
      <c r="AZ29" s="23">
        <f>VLOOKUP(D29,'pl metrics'!A:H,7,FALSE)</f>
        <v>5.3775510204081636</v>
      </c>
      <c r="BA29" s="45">
        <f>VLOOKUP(D29,'pl metrics'!J:Q,7,FALSE)</f>
        <v>6</v>
      </c>
      <c r="BB29" s="45">
        <f>VLOOKUP(D29,'pl metrics'!BO:BP,2,FALSE)</f>
        <v>5.0161290322580649</v>
      </c>
      <c r="BC29" s="44">
        <v>38.778071881010661</v>
      </c>
      <c r="BD29" s="44">
        <f t="shared" si="7"/>
        <v>26.832815729997478</v>
      </c>
      <c r="BE29" s="137">
        <f t="shared" si="8"/>
        <v>28.375510832131138</v>
      </c>
      <c r="BF29" s="44">
        <f>VLOOKUP(D29,'pl metrics'!A:H,8,FALSE)</f>
        <v>19.230769230769234</v>
      </c>
      <c r="BG29" s="45">
        <f>VLOOKUP(D29,'pl metrics'!J:Q,8,FALSE)</f>
        <v>20</v>
      </c>
      <c r="BH29" s="45">
        <f>VLOOKUP(D29,'pl metrics'!V:AA,5,FALSE)</f>
        <v>26.560873999550555</v>
      </c>
      <c r="BI29" s="44">
        <f>VLOOKUP(D29,'pl metrics'!AR:AX,6,FALSE)</f>
        <v>0</v>
      </c>
      <c r="BJ29" s="45">
        <f>VLOOKUP(D29,'pl metrics'!V:AA,6,FALSE)</f>
        <v>0</v>
      </c>
      <c r="BK29" s="45">
        <f>VLOOKUP(D29,'pl metrics'!J:S,9,FALSE)</f>
        <v>0</v>
      </c>
      <c r="BL29" s="45">
        <f>VLOOKUP(D29,'pl metrics'!V:AB,7,FALSE)</f>
        <v>3.5714285714285716</v>
      </c>
      <c r="BM29" s="25">
        <f>VLOOKUP(D29,'pl metrics'!AR:BA,8,FALSE)</f>
        <v>4.1459999999999999</v>
      </c>
      <c r="BN29" s="25">
        <f>VLOOKUP(D29,'pl metrics'!BD:BH,4,FALSE)</f>
        <v>4.0869999999999997</v>
      </c>
      <c r="BO29" s="44" t="str">
        <f>VLOOKUP(D29,'pl metrics'!BD:BH,5,FALSE)</f>
        <v>x</v>
      </c>
      <c r="BP29">
        <f>VLOOKUP(D29,'pl metrics'!AR:BA,9,FALSE)</f>
        <v>3.641</v>
      </c>
      <c r="BQ29">
        <f>VLOOKUP(D29,'pl metrics'!AR:BA,10,FALSE)</f>
        <v>3.2189999999999999</v>
      </c>
      <c r="BR29" s="44">
        <f>VLOOKUP(D29,'pl metrics'!AN:AP,3,FALSE)</f>
        <v>270.31666666666666</v>
      </c>
      <c r="BS29" s="13">
        <f>VLOOKUP(D29,'pl metrics'!AN:AP,2,FALSE)</f>
        <v>43.666666666666657</v>
      </c>
      <c r="BT29" s="44">
        <f>VLOOKUP(D29,'pl metrics'!AJ:AK,2,FALSE)</f>
        <v>26.734999999999999</v>
      </c>
      <c r="BU29" s="44">
        <f>VLOOKUP(D29,'pl metrics'!$AE:$AH,2,FALSE)</f>
        <v>2.2600000000000002</v>
      </c>
      <c r="BV29" s="44">
        <f>VLOOKUP(D29,'pl metrics'!$AE:$AH,3,FALSE)</f>
        <v>83.831666666666663</v>
      </c>
      <c r="BW29" s="44">
        <f>VLOOKUP(D29,'pl metrics'!$AE:$AH,4,FALSE)</f>
        <v>3.1750000000000003</v>
      </c>
      <c r="BX29" t="str">
        <f>VLOOKUP(B29,'site info'!H:T,11,FALSE)</f>
        <v>Forest</v>
      </c>
      <c r="BY29" t="str">
        <f>VLOOKUP(B29,'site info'!H:T,13,FALSE)</f>
        <v>Fresh</v>
      </c>
      <c r="BZ29" t="str">
        <f>VLOOKUP(B29,'site info'!H:T,12,FALSE)</f>
        <v>Non-tidal</v>
      </c>
      <c r="CA29" t="str">
        <f>VLOOKUP(H29,'site info'!G:U,15,FALSE)</f>
        <v>Yes</v>
      </c>
      <c r="CB29" t="s">
        <v>1041</v>
      </c>
      <c r="CC29" s="44">
        <v>42.333333333333336</v>
      </c>
      <c r="CD29" s="90" t="s">
        <v>1040</v>
      </c>
    </row>
    <row r="30" spans="1:82" x14ac:dyDescent="0.25">
      <c r="A30" t="s">
        <v>19</v>
      </c>
      <c r="B30" t="s">
        <v>100</v>
      </c>
      <c r="C30" t="s">
        <v>97</v>
      </c>
      <c r="D30" s="43" t="s">
        <v>99</v>
      </c>
      <c r="E30" t="s">
        <v>94</v>
      </c>
      <c r="F30">
        <f>VLOOKUP(B30,'site info'!H:M,5,FALSE)</f>
        <v>35.890487649999997</v>
      </c>
      <c r="G30">
        <f>VLOOKUP(B30,'site info'!H:M,6,FALSE)</f>
        <v>-75.919985929999996</v>
      </c>
      <c r="H30" t="s">
        <v>97</v>
      </c>
      <c r="I30" s="20">
        <v>2022</v>
      </c>
      <c r="J30" s="20">
        <v>19</v>
      </c>
      <c r="K30" s="20">
        <v>2</v>
      </c>
      <c r="L30" s="20">
        <v>2</v>
      </c>
      <c r="M30" s="22">
        <v>9.747515258215361E-4</v>
      </c>
      <c r="N30" s="24">
        <v>1.7923113466927716E-4</v>
      </c>
      <c r="O30" s="23" t="s">
        <v>28</v>
      </c>
      <c r="P30" s="20" t="s">
        <v>26</v>
      </c>
      <c r="Q30" s="23">
        <v>0.2</v>
      </c>
      <c r="R30">
        <v>0.36</v>
      </c>
      <c r="S30">
        <v>0.6</v>
      </c>
      <c r="T30" s="20">
        <f>VLOOKUP(D30,'sl metrics top horiz'!B:H,2,FALSE)</f>
        <v>1.5</v>
      </c>
      <c r="U30">
        <f>VLOOKUP(D30,'sl metrics top horiz'!$B:$H,3,FALSE)</f>
        <v>0.12</v>
      </c>
      <c r="V30" s="20">
        <f>VLOOKUP(D30,'sl metrics top horiz'!$B:$H,4,FALSE)</f>
        <v>13.46</v>
      </c>
      <c r="W30" s="44">
        <f>VLOOKUP(D30,'sl metrics top horiz'!$B:$H,5,FALSE)</f>
        <v>79</v>
      </c>
      <c r="X30" s="44">
        <f>VLOOKUP(D30,'sl metrics top horiz'!Q:R,2,FALSE)</f>
        <v>68.48</v>
      </c>
      <c r="Y30" s="44">
        <f>VLOOKUP(D30,'sl metrics top horiz'!M:O,3,FALSE)</f>
        <v>38</v>
      </c>
      <c r="Z30" s="44">
        <f>VLOOKUP(D30,'sl metrics top horiz'!B:K,8,FALSE)</f>
        <v>605</v>
      </c>
      <c r="AA30" s="44">
        <f>VLOOKUP(D30,'sl metrics top horiz'!B:K,9,FALSE)</f>
        <v>33</v>
      </c>
      <c r="AB30" s="44">
        <f t="shared" si="6"/>
        <v>638</v>
      </c>
      <c r="AC30" s="44">
        <f>VLOOKUP(D30,'sl metrics top horiz'!M:N,2,FALSE)</f>
        <v>18.333333333333332</v>
      </c>
      <c r="AD30" s="20">
        <f>VLOOKUP(D30,'sl metrics top horiz'!$B:$H,6,FALSE)</f>
        <v>3.6</v>
      </c>
      <c r="AE30" s="44">
        <f>VLOOKUP(D30,'sl metrics top horiz'!$B:$H,7,FALSE)</f>
        <v>4.0999999999999996</v>
      </c>
      <c r="AF30" s="20">
        <f>VLOOKUP(D30,'wtr metrics'!C:AQ,23,FALSE)</f>
        <v>25</v>
      </c>
      <c r="AG30" s="20">
        <f>VLOOKUP(D30,'wtr metrics'!C:AQ,19,FALSE)</f>
        <v>2</v>
      </c>
      <c r="AH30" s="20">
        <f>VLOOKUP(D30,'wtr metrics'!C:AQ,16,FALSE)</f>
        <v>0.41</v>
      </c>
      <c r="AI30" s="44">
        <f>VLOOKUP(D30,'wtr metrics'!C:AQ,12,FALSE)</f>
        <v>180.4228</v>
      </c>
      <c r="AJ30" s="48">
        <f>VLOOKUP(D30,'wtr metrics'!C:AQ,8,FALSE)</f>
        <v>8.5799650000000005E-2</v>
      </c>
      <c r="AK30" s="23">
        <f>VLOOKUP(D30,'wtr metrics'!C:M,11,FALSE)</f>
        <v>4.813987</v>
      </c>
      <c r="AL30" s="20">
        <f>VLOOKUP(D30,'wtr metrics'!C:AQ,41,FALSE)</f>
        <v>32</v>
      </c>
      <c r="AM30" s="20">
        <f>VLOOKUP(D30,'wtr metrics'!C:AQ,37,FALSE)</f>
        <v>2</v>
      </c>
      <c r="AN30" s="20">
        <f>VLOOKUP(D30,'wtr metrics'!C:AQ,34,FALSE)</f>
        <v>0.52</v>
      </c>
      <c r="AO30" s="44">
        <f>VLOOKUP(D30,'wtr metrics'!C:AQ,30,FALSE)</f>
        <v>232.11840000000001</v>
      </c>
      <c r="AP30" s="68">
        <f>VLOOKUP(D30,'wtr metrics'!C:AQ,26,FALSE)</f>
        <v>0.11095969999999999</v>
      </c>
      <c r="AQ30" s="48">
        <v>0.11095969999999999</v>
      </c>
      <c r="AR30" s="23">
        <f>VLOOKUP(D30,'wtr metrics'!C:AE,29,FALSE)</f>
        <v>5.418952</v>
      </c>
      <c r="AS30" s="13">
        <v>64.444444444444443</v>
      </c>
      <c r="AT30" s="13" t="s">
        <v>1051</v>
      </c>
      <c r="AU30" s="20">
        <f>VLOOKUP(D30,'pl metrics'!A:H,5,FALSE)</f>
        <v>47</v>
      </c>
      <c r="AV30" s="20">
        <f>VLOOKUP(D30,'pl metrics'!BD:BH,2,FALSE)</f>
        <v>46</v>
      </c>
      <c r="AW30" s="20">
        <f>VLOOKUP(D30,'pl metrics'!BD:BH,3,FALSE)</f>
        <v>0</v>
      </c>
      <c r="AX30">
        <f>VLOOKUP(D30,'pl metrics'!J:S,5,FALSE)</f>
        <v>23</v>
      </c>
      <c r="AY30">
        <f>VLOOKUP(D30,'pl metrics'!AR:BB,11,FALSE)</f>
        <v>24</v>
      </c>
      <c r="AZ30" s="23">
        <f>VLOOKUP(D30,'pl metrics'!A:H,7,FALSE)</f>
        <v>5.4</v>
      </c>
      <c r="BA30" s="45">
        <f>VLOOKUP(D30,'pl metrics'!J:Q,7,FALSE)</f>
        <v>6.0952380952380949</v>
      </c>
      <c r="BB30" s="45">
        <f>VLOOKUP(D30,'pl metrics'!BO:BP,2,FALSE)</f>
        <v>4.791666666666667</v>
      </c>
      <c r="BC30" s="44">
        <v>37.020534842165638</v>
      </c>
      <c r="BD30" s="44">
        <f t="shared" si="7"/>
        <v>29.231734999239428</v>
      </c>
      <c r="BE30" s="137">
        <f t="shared" si="8"/>
        <v>23.474276701672125</v>
      </c>
      <c r="BF30" s="44">
        <f>VLOOKUP(D30,'pl metrics'!A:H,8,FALSE)</f>
        <v>21.276595744680851</v>
      </c>
      <c r="BG30" s="45">
        <f>VLOOKUP(D30,'pl metrics'!J:Q,8,FALSE)</f>
        <v>17.391304347826086</v>
      </c>
      <c r="BH30" s="45">
        <v>0</v>
      </c>
      <c r="BI30" s="44">
        <f>VLOOKUP(D30,'pl metrics'!AR:AX,6,FALSE)</f>
        <v>0</v>
      </c>
      <c r="BJ30" s="45">
        <v>0</v>
      </c>
      <c r="BK30" s="45">
        <f>VLOOKUP(D30,'pl metrics'!J:S,9,FALSE)</f>
        <v>0</v>
      </c>
      <c r="BL30" s="45">
        <f>VLOOKUP(D30,'pl metrics'!V:AB,7,FALSE)</f>
        <v>3.7391304347826089</v>
      </c>
      <c r="BM30" s="25">
        <f>VLOOKUP(D30,'pl metrics'!AR:BA,8,FALSE)</f>
        <v>4.0250000000000004</v>
      </c>
      <c r="BN30" s="25">
        <f>VLOOKUP(D30,'pl metrics'!BD:BH,4,FALSE)</f>
        <v>4.0019999999999998</v>
      </c>
      <c r="BO30" s="44" t="str">
        <f>VLOOKUP(D30,'pl metrics'!BD:BH,5,FALSE)</f>
        <v>x</v>
      </c>
      <c r="BP30">
        <f>VLOOKUP(D30,'pl metrics'!AR:BA,9,FALSE)</f>
        <v>3.351</v>
      </c>
      <c r="BQ30">
        <f>VLOOKUP(D30,'pl metrics'!AR:BA,10,FALSE)</f>
        <v>3.3029999999999999</v>
      </c>
      <c r="BR30" s="44">
        <f>VLOOKUP(D30,'pl metrics'!AN:AP,3,FALSE)</f>
        <v>382.2</v>
      </c>
      <c r="BS30" s="13">
        <f>VLOOKUP(D30,'pl metrics'!AN:AP,2,FALSE)</f>
        <v>56</v>
      </c>
      <c r="BT30" s="44">
        <f>VLOOKUP(D30,'pl metrics'!AJ:AK,2,FALSE)</f>
        <v>57.33833333333331</v>
      </c>
      <c r="BU30" s="44">
        <f>VLOOKUP(D30,'pl metrics'!$AE:$AH,2,FALSE)</f>
        <v>3.8550000000000004</v>
      </c>
      <c r="BV30" s="44">
        <f>VLOOKUP(D30,'pl metrics'!$AE:$AH,3,FALSE)</f>
        <v>68.995000000000005</v>
      </c>
      <c r="BW30" s="44">
        <f>VLOOKUP(D30,'pl metrics'!$AE:$AH,4,FALSE)</f>
        <v>3.7483333333333335</v>
      </c>
      <c r="BX30" t="str">
        <f>VLOOKUP(B30,'site info'!H:T,11,FALSE)</f>
        <v>Forest</v>
      </c>
      <c r="BY30" t="str">
        <f>VLOOKUP(B30,'site info'!H:T,13,FALSE)</f>
        <v>Fresh</v>
      </c>
      <c r="BZ30" t="str">
        <f>VLOOKUP(B30,'site info'!H:T,12,FALSE)</f>
        <v>Non-tidal</v>
      </c>
      <c r="CA30" t="str">
        <f>VLOOKUP(H30,'site info'!G:U,15,FALSE)</f>
        <v>Yes</v>
      </c>
      <c r="CB30" t="s">
        <v>1041</v>
      </c>
      <c r="CC30" s="44">
        <v>79</v>
      </c>
      <c r="CD30" s="90" t="s">
        <v>1040</v>
      </c>
    </row>
    <row r="31" spans="1:82" x14ac:dyDescent="0.25">
      <c r="A31" t="s">
        <v>19</v>
      </c>
      <c r="B31" t="s">
        <v>127</v>
      </c>
      <c r="C31" t="s">
        <v>126</v>
      </c>
      <c r="D31" s="43" t="s">
        <v>125</v>
      </c>
      <c r="E31" t="s">
        <v>123</v>
      </c>
      <c r="F31">
        <f>VLOOKUP(B31,'site info'!H:M,5,FALSE)</f>
        <v>35.472302582182898</v>
      </c>
      <c r="G31">
        <f>VLOOKUP(B31,'site info'!H:M,6,FALSE)</f>
        <v>-76.928009122113593</v>
      </c>
      <c r="H31" t="s">
        <v>126</v>
      </c>
      <c r="I31" s="20">
        <v>2009</v>
      </c>
      <c r="J31" s="20">
        <v>13</v>
      </c>
      <c r="K31" s="20">
        <v>1</v>
      </c>
      <c r="L31" s="20">
        <v>1</v>
      </c>
      <c r="M31" s="22">
        <v>2.3558762311649667E-3</v>
      </c>
      <c r="N31" s="24">
        <v>1.8079947995029151E-3</v>
      </c>
      <c r="O31" s="23" t="s">
        <v>77</v>
      </c>
      <c r="P31" s="20" t="s">
        <v>26</v>
      </c>
      <c r="Q31" s="23">
        <v>0.4</v>
      </c>
      <c r="R31">
        <v>0.02</v>
      </c>
      <c r="S31">
        <v>0.02</v>
      </c>
      <c r="V31" s="23">
        <f>VLOOKUP(D31,'sl metrics top horiz'!$B:$H,4,FALSE)</f>
        <v>18.547499999999999</v>
      </c>
      <c r="W31" s="44">
        <f>VLOOKUP(D31,'sl metrics top horiz'!$B:$H,5,FALSE)</f>
        <v>788.75</v>
      </c>
      <c r="Y31" s="44">
        <f>VLOOKUP(D31,'sl metrics top horiz'!M:O,3,FALSE)</f>
        <v>90</v>
      </c>
      <c r="Z31" s="44">
        <f>VLOOKUP(D31,'sl metrics top horiz'!B:K,8,FALSE)</f>
        <v>318.75</v>
      </c>
      <c r="AA31" s="44">
        <f>VLOOKUP(D31,'sl metrics top horiz'!B:K,9,FALSE)</f>
        <v>280.5</v>
      </c>
      <c r="AB31" s="44">
        <f t="shared" si="6"/>
        <v>599.25</v>
      </c>
      <c r="AC31" s="44">
        <f>VLOOKUP(D31,'sl metrics top horiz'!M:N,2,FALSE)</f>
        <v>1.1363636363636365</v>
      </c>
      <c r="AE31" s="44">
        <f>VLOOKUP(D31,'sl metrics top horiz'!$B:$H,7,FALSE)</f>
        <v>4.63</v>
      </c>
      <c r="AJ31" s="23"/>
      <c r="AK31" s="23"/>
      <c r="AO31" s="44"/>
      <c r="AU31" s="20">
        <f>VLOOKUP(D31,'pl metrics'!A:H,5,FALSE)</f>
        <v>22</v>
      </c>
      <c r="AV31" s="20">
        <f>VLOOKUP(D31,'pl metrics'!BD:BH,2,FALSE)</f>
        <v>20</v>
      </c>
      <c r="AW31" s="20">
        <f>VLOOKUP(D31,'pl metrics'!BD:BH,3,FALSE)</f>
        <v>0</v>
      </c>
      <c r="AX31">
        <f>VLOOKUP(D31,'pl metrics'!J:S,5,FALSE)</f>
        <v>4</v>
      </c>
      <c r="AY31">
        <f>VLOOKUP(D31,'pl metrics'!AR:BB,11,FALSE)</f>
        <v>18</v>
      </c>
      <c r="AZ31" s="23">
        <f>VLOOKUP(D31,'pl metrics'!A:H,7,FALSE)</f>
        <v>4.625</v>
      </c>
      <c r="BA31" s="45">
        <f>VLOOKUP(D31,'pl metrics'!J:Q,7,FALSE)</f>
        <v>6</v>
      </c>
      <c r="BB31" s="45">
        <f>VLOOKUP(D31,'pl metrics'!BO:BP,2,FALSE)</f>
        <v>4.4722222222222223</v>
      </c>
      <c r="BC31" s="44">
        <v>21.693172889183362</v>
      </c>
      <c r="BD31" s="44">
        <f t="shared" si="7"/>
        <v>12</v>
      </c>
      <c r="BE31" s="137">
        <f t="shared" si="8"/>
        <v>18.974031961839025</v>
      </c>
      <c r="BF31" s="44">
        <f>VLOOKUP(D31,'pl metrics'!A:H,8,FALSE)</f>
        <v>31.818181818181817</v>
      </c>
      <c r="BG31" s="45">
        <f>VLOOKUP(D31,'pl metrics'!J:Q,8,FALSE)</f>
        <v>25</v>
      </c>
      <c r="BH31" s="45">
        <f>VLOOKUP(D31,'pl metrics'!V:AA,5,FALSE)</f>
        <v>57.086594021150169</v>
      </c>
      <c r="BI31" s="44">
        <f>VLOOKUP(D31,'pl metrics'!AR:AX,6,FALSE)</f>
        <v>0</v>
      </c>
      <c r="BJ31" s="45">
        <f>VLOOKUP(D31,'pl metrics'!V:AA,6,FALSE)</f>
        <v>0</v>
      </c>
      <c r="BK31" s="45">
        <f>VLOOKUP(D31,'pl metrics'!J:S,9,FALSE)</f>
        <v>0</v>
      </c>
      <c r="BL31" s="45">
        <f>VLOOKUP(D31,'pl metrics'!V:AB,7,FALSE)</f>
        <v>3.5714285714285716</v>
      </c>
      <c r="BM31" s="25">
        <f>VLOOKUP(D31,'pl metrics'!AR:BA,8,FALSE)</f>
        <v>3.262</v>
      </c>
      <c r="BN31" s="25">
        <f>VLOOKUP(D31,'pl metrics'!BD:BH,4,FALSE)</f>
        <v>3.16</v>
      </c>
      <c r="BO31" s="44" t="str">
        <f>VLOOKUP(D31,'pl metrics'!BD:BH,5,FALSE)</f>
        <v>x</v>
      </c>
      <c r="BP31">
        <f>VLOOKUP(D31,'pl metrics'!AR:BA,9,FALSE)</f>
        <v>3.0470000000000002</v>
      </c>
      <c r="BQ31">
        <f>VLOOKUP(D31,'pl metrics'!AR:BA,10,FALSE)</f>
        <v>1.6060000000000001</v>
      </c>
      <c r="BR31" s="44">
        <f>VLOOKUP(D31,'pl metrics'!AN:AP,3,FALSE)</f>
        <v>282.53750000000002</v>
      </c>
      <c r="BS31" s="13">
        <f>VLOOKUP(D31,'pl metrics'!AN:AP,2,FALSE)</f>
        <v>61.75</v>
      </c>
      <c r="BT31" s="44">
        <f>VLOOKUP(D31,'pl metrics'!AJ:AK,2,FALSE)</f>
        <v>0.37875000000000003</v>
      </c>
      <c r="BU31" s="44">
        <f>VLOOKUP(D31,'pl metrics'!$AE:$AH,2,FALSE)</f>
        <v>44.5</v>
      </c>
      <c r="BV31" s="44">
        <f>VLOOKUP(D31,'pl metrics'!$AE:$AH,3,FALSE)</f>
        <v>44.5</v>
      </c>
      <c r="BW31" s="44">
        <f>VLOOKUP(D31,'pl metrics'!$AE:$AH,4,FALSE)</f>
        <v>17.272499999999997</v>
      </c>
      <c r="BX31" t="str">
        <f>VLOOKUP(B31,'site info'!H:T,11,FALSE)</f>
        <v>Forest</v>
      </c>
      <c r="BY31" t="str">
        <f>VLOOKUP(B31,'site info'!H:T,13,FALSE)</f>
        <v>Transitional</v>
      </c>
      <c r="BZ31" t="str">
        <f>VLOOKUP(B31,'site info'!H:T,12,FALSE)</f>
        <v>Tidal</v>
      </c>
      <c r="CA31" t="str">
        <f>VLOOKUP(H31,'site info'!G:U,15,FALSE)</f>
        <v>Yes</v>
      </c>
      <c r="CB31" t="s">
        <v>1040</v>
      </c>
      <c r="CC31" s="44">
        <v>788.75</v>
      </c>
      <c r="CD31" s="90" t="s">
        <v>1040</v>
      </c>
    </row>
    <row r="32" spans="1:82" x14ac:dyDescent="0.25">
      <c r="A32" t="s">
        <v>19</v>
      </c>
      <c r="B32" t="s">
        <v>130</v>
      </c>
      <c r="C32" t="s">
        <v>126</v>
      </c>
      <c r="D32" s="43" t="s">
        <v>129</v>
      </c>
      <c r="E32" t="s">
        <v>123</v>
      </c>
      <c r="F32">
        <f>VLOOKUP(B32,'site info'!H:M,5,FALSE)</f>
        <v>35.472302582182898</v>
      </c>
      <c r="G32">
        <f>VLOOKUP(B32,'site info'!H:M,6,FALSE)</f>
        <v>-76.928009122113593</v>
      </c>
      <c r="H32" t="s">
        <v>126</v>
      </c>
      <c r="I32" s="20">
        <v>2022</v>
      </c>
      <c r="J32" s="20">
        <v>13</v>
      </c>
      <c r="K32" s="20">
        <v>2</v>
      </c>
      <c r="L32" s="20">
        <v>2</v>
      </c>
      <c r="M32" s="22">
        <v>2.3558762311649667E-3</v>
      </c>
      <c r="N32" s="24">
        <v>1.8079947995029151E-3</v>
      </c>
      <c r="O32" s="23" t="s">
        <v>77</v>
      </c>
      <c r="P32" s="20" t="s">
        <v>26</v>
      </c>
      <c r="Q32" s="23">
        <v>0.4</v>
      </c>
      <c r="R32">
        <v>0.02</v>
      </c>
      <c r="S32">
        <v>0.02</v>
      </c>
      <c r="T32" s="20">
        <f>VLOOKUP(D32,'sl metrics top horiz'!B:H,2,FALSE)</f>
        <v>274.98</v>
      </c>
      <c r="U32">
        <f>VLOOKUP(D32,'sl metrics top horiz'!$B:$H,3,FALSE)</f>
        <v>2.2450000000000001</v>
      </c>
      <c r="V32" s="20">
        <f>VLOOKUP(D32,'sl metrics top horiz'!$B:$H,4,FALSE)</f>
        <v>29.835000000000001</v>
      </c>
      <c r="W32" s="44">
        <f>VLOOKUP(D32,'sl metrics top horiz'!$B:$H,5,FALSE)</f>
        <v>2002.5</v>
      </c>
      <c r="X32" s="44">
        <f>VLOOKUP(D32,'sl metrics top horiz'!Q:R,2,FALSE)</f>
        <v>1943.27</v>
      </c>
      <c r="Y32" s="44">
        <f>VLOOKUP(D32,'sl metrics top horiz'!M:O,3,FALSE)</f>
        <v>125.5</v>
      </c>
      <c r="Z32" s="44">
        <f>VLOOKUP(D32,'sl metrics top horiz'!B:K,8,FALSE)</f>
        <v>629.5</v>
      </c>
      <c r="AA32" s="44">
        <f>VLOOKUP(D32,'sl metrics top horiz'!B:K,9,FALSE)</f>
        <v>668</v>
      </c>
      <c r="AB32" s="44">
        <f t="shared" si="6"/>
        <v>1297.5</v>
      </c>
      <c r="AC32" s="44">
        <f>VLOOKUP(D32,'sl metrics top horiz'!M:N,2,FALSE)</f>
        <v>2.2349080494822395</v>
      </c>
      <c r="AD32" s="20">
        <f>VLOOKUP(D32,'sl metrics top horiz'!$B:$H,6,FALSE)</f>
        <v>5.55</v>
      </c>
      <c r="AE32" s="44">
        <f>VLOOKUP(D32,'sl metrics top horiz'!$B:$H,7,FALSE)</f>
        <v>5.55</v>
      </c>
      <c r="AF32" s="20">
        <f>VLOOKUP(D32,'wtr metrics'!C:AQ,23,FALSE)</f>
        <v>3100</v>
      </c>
      <c r="AG32" s="20">
        <f>VLOOKUP(D32,'wtr metrics'!C:AQ,19,FALSE)</f>
        <v>679</v>
      </c>
      <c r="AH32" s="20">
        <f>VLOOKUP(D32,'wtr metrics'!C:AQ,16,FALSE)</f>
        <v>44</v>
      </c>
      <c r="AI32" s="44">
        <f>VLOOKUP(D32,'wtr metrics'!C:AQ,12,FALSE)</f>
        <v>17544.43</v>
      </c>
      <c r="AJ32" s="23">
        <f>VLOOKUP(D32,'wtr metrics'!C:AQ,8,FALSE)</f>
        <v>10.50339</v>
      </c>
      <c r="AK32" s="23">
        <f>VLOOKUP(D32,'wtr metrics'!C:M,11,FALSE)</f>
        <v>6.5000739999999997</v>
      </c>
      <c r="AL32" s="20">
        <f>VLOOKUP(D32,'wtr metrics'!C:AQ,41,FALSE)</f>
        <v>2500</v>
      </c>
      <c r="AM32" s="20">
        <f>VLOOKUP(D32,'wtr metrics'!C:AQ,37,FALSE)</f>
        <v>642</v>
      </c>
      <c r="AN32" s="20">
        <f>VLOOKUP(D32,'wtr metrics'!C:AQ,34,FALSE)</f>
        <v>21</v>
      </c>
      <c r="AO32" s="44">
        <f>VLOOKUP(D32,'wtr metrics'!C:AQ,30,FALSE)</f>
        <v>13897.91</v>
      </c>
      <c r="AP32" s="20">
        <f>VLOOKUP(D32,'wtr metrics'!C:AQ,26,FALSE)</f>
        <v>8.1496119999999994</v>
      </c>
      <c r="AQ32" s="23">
        <v>8.1496119999999994</v>
      </c>
      <c r="AR32" s="23">
        <f>VLOOKUP(D32,'wtr metrics'!C:AE,29,FALSE)</f>
        <v>5.7830940000000002</v>
      </c>
      <c r="AS32" s="13">
        <v>87.777777777777771</v>
      </c>
      <c r="AT32" s="13" t="s">
        <v>1051</v>
      </c>
      <c r="AU32" s="20">
        <f>VLOOKUP(D32,'pl metrics'!A:H,5,FALSE)</f>
        <v>20</v>
      </c>
      <c r="AV32" s="20">
        <f>VLOOKUP(D32,'pl metrics'!BD:BH,2,FALSE)</f>
        <v>20</v>
      </c>
      <c r="AW32" s="20">
        <f>VLOOKUP(D32,'pl metrics'!BD:BH,3,FALSE)</f>
        <v>0</v>
      </c>
      <c r="AX32">
        <f>VLOOKUP(D32,'pl metrics'!J:S,5,FALSE)</f>
        <v>5</v>
      </c>
      <c r="AY32">
        <f>VLOOKUP(D32,'pl metrics'!AR:BB,11,FALSE)</f>
        <v>15</v>
      </c>
      <c r="AZ32" s="23">
        <f>VLOOKUP(D32,'pl metrics'!A:H,7,FALSE)</f>
        <v>4.2894736842105265</v>
      </c>
      <c r="BA32" s="45">
        <f>VLOOKUP(D32,'pl metrics'!J:Q,7,FALSE)</f>
        <v>4.375</v>
      </c>
      <c r="BB32" s="45">
        <f>VLOOKUP(D32,'pl metrics'!BO:BP,2,FALSE)</f>
        <v>4.2666666666666666</v>
      </c>
      <c r="BC32" s="44">
        <v>19.183109491182407</v>
      </c>
      <c r="BD32" s="44">
        <f t="shared" si="7"/>
        <v>9.7827974015615808</v>
      </c>
      <c r="BE32" s="137">
        <f t="shared" si="8"/>
        <v>16.524728943818314</v>
      </c>
      <c r="BF32" s="44">
        <f>VLOOKUP(D32,'pl metrics'!A:H,8,FALSE)</f>
        <v>25</v>
      </c>
      <c r="BG32" s="45">
        <f>VLOOKUP(D32,'pl metrics'!J:Q,8,FALSE)</f>
        <v>20</v>
      </c>
      <c r="BH32" s="45">
        <f>VLOOKUP(D32,'pl metrics'!V:AA,5,FALSE)</f>
        <v>41.32592966515228</v>
      </c>
      <c r="BI32" s="44">
        <f>VLOOKUP(D32,'pl metrics'!AR:AX,6,FALSE)</f>
        <v>0</v>
      </c>
      <c r="BJ32" s="45">
        <f>VLOOKUP(D32,'pl metrics'!V:AA,6,FALSE)</f>
        <v>0</v>
      </c>
      <c r="BK32" s="45">
        <f>VLOOKUP(D32,'pl metrics'!J:S,9,FALSE)</f>
        <v>0</v>
      </c>
      <c r="BL32" s="45">
        <f>VLOOKUP(D32,'pl metrics'!V:AB,7,FALSE)</f>
        <v>3</v>
      </c>
      <c r="BM32" s="25">
        <f>VLOOKUP(D32,'pl metrics'!AR:BA,8,FALSE)</f>
        <v>3.073</v>
      </c>
      <c r="BN32" s="25">
        <f>VLOOKUP(D32,'pl metrics'!BD:BH,4,FALSE)</f>
        <v>3.073</v>
      </c>
      <c r="BO32" s="44" t="str">
        <f>VLOOKUP(D32,'pl metrics'!BD:BH,5,FALSE)</f>
        <v>x</v>
      </c>
      <c r="BP32">
        <f>VLOOKUP(D32,'pl metrics'!AR:BA,9,FALSE)</f>
        <v>2.7629999999999999</v>
      </c>
      <c r="BQ32">
        <f>VLOOKUP(D32,'pl metrics'!AR:BA,10,FALSE)</f>
        <v>1.7030000000000001</v>
      </c>
      <c r="BR32" s="44">
        <f>VLOOKUP(D32,'pl metrics'!AN:AP,3,FALSE)</f>
        <v>176.86250000000001</v>
      </c>
      <c r="BS32" s="13">
        <f>VLOOKUP(D32,'pl metrics'!AN:AP,2,FALSE)</f>
        <v>25.25</v>
      </c>
      <c r="BT32" s="44">
        <f>VLOOKUP(D32,'pl metrics'!AJ:AK,2,FALSE)</f>
        <v>9.0524999999999984</v>
      </c>
      <c r="BU32" s="44">
        <f>VLOOKUP(D32,'pl metrics'!$AE:$AH,2,FALSE)</f>
        <v>52.025000000000006</v>
      </c>
      <c r="BV32" s="44">
        <f>VLOOKUP(D32,'pl metrics'!$AE:$AH,3,FALSE)</f>
        <v>70.763750000000002</v>
      </c>
      <c r="BW32" s="44">
        <f>VLOOKUP(D32,'pl metrics'!$AE:$AH,4,FALSE)</f>
        <v>2.2425000000000002</v>
      </c>
      <c r="BX32" t="str">
        <f>VLOOKUP(B32,'site info'!H:T,11,FALSE)</f>
        <v>Forest</v>
      </c>
      <c r="BY32" t="str">
        <f>VLOOKUP(B32,'site info'!H:T,13,FALSE)</f>
        <v>Transitional</v>
      </c>
      <c r="BZ32" t="str">
        <f>VLOOKUP(B32,'site info'!H:T,12,FALSE)</f>
        <v>Tidal</v>
      </c>
      <c r="CA32" t="str">
        <f>VLOOKUP(H32,'site info'!G:U,15,FALSE)</f>
        <v>Yes</v>
      </c>
      <c r="CB32" t="s">
        <v>1040</v>
      </c>
      <c r="CC32" s="44">
        <v>2002.5</v>
      </c>
      <c r="CD32" s="90" t="s">
        <v>1040</v>
      </c>
    </row>
    <row r="33" spans="1:82" x14ac:dyDescent="0.25">
      <c r="A33" t="s">
        <v>19</v>
      </c>
      <c r="B33" t="s">
        <v>105</v>
      </c>
      <c r="C33" t="s">
        <v>104</v>
      </c>
      <c r="D33" s="43" t="s">
        <v>103</v>
      </c>
      <c r="E33" t="s">
        <v>101</v>
      </c>
      <c r="F33">
        <f>VLOOKUP(B33,'site info'!H:M,5,FALSE)</f>
        <v>35.971950148918097</v>
      </c>
      <c r="G33">
        <f>VLOOKUP(B33,'site info'!H:M,6,FALSE)</f>
        <v>-75.654002973814897</v>
      </c>
      <c r="H33" t="s">
        <v>104</v>
      </c>
      <c r="I33" s="20">
        <v>2009</v>
      </c>
      <c r="J33" s="20">
        <v>13</v>
      </c>
      <c r="K33" s="20">
        <v>1</v>
      </c>
      <c r="L33" s="20">
        <v>1</v>
      </c>
      <c r="M33" s="22">
        <v>2.6326791472311398E-3</v>
      </c>
      <c r="N33" s="24">
        <v>1.4801086993506559E-3</v>
      </c>
      <c r="O33" s="23" t="s">
        <v>28</v>
      </c>
      <c r="P33" s="20" t="s">
        <v>26</v>
      </c>
      <c r="Q33" s="23">
        <v>0.4</v>
      </c>
      <c r="R33">
        <v>0.18</v>
      </c>
      <c r="S33">
        <v>0.18</v>
      </c>
      <c r="V33" s="23">
        <f>VLOOKUP(D33,'sl metrics top horiz'!$B:$H,4,FALSE)</f>
        <v>34.125</v>
      </c>
      <c r="W33" s="44">
        <f>VLOOKUP(D33,'sl metrics top horiz'!$B:$H,5,FALSE)</f>
        <v>813.75</v>
      </c>
      <c r="Y33" s="44">
        <f>VLOOKUP(D33,'sl metrics top horiz'!M:O,3,FALSE)</f>
        <v>79.25</v>
      </c>
      <c r="Z33" s="44">
        <f>VLOOKUP(D33,'sl metrics top horiz'!B:K,8,FALSE)</f>
        <v>1107.5</v>
      </c>
      <c r="AA33" s="44">
        <f>VLOOKUP(D33,'sl metrics top horiz'!B:K,9,FALSE)</f>
        <v>747.5</v>
      </c>
      <c r="AB33" s="44">
        <f t="shared" si="6"/>
        <v>1855</v>
      </c>
      <c r="AC33" s="44">
        <f>VLOOKUP(D33,'sl metrics top horiz'!M:N,2,FALSE)</f>
        <v>1.4816053511705685</v>
      </c>
      <c r="AE33" s="44">
        <f>VLOOKUP(D33,'sl metrics top horiz'!$B:$H,7,FALSE)</f>
        <v>4.9000000000000004</v>
      </c>
      <c r="AJ33" s="23"/>
      <c r="AK33" s="23"/>
      <c r="AO33" s="44"/>
      <c r="AU33" s="20">
        <f>VLOOKUP(D33,'pl metrics'!A:H,5,FALSE)</f>
        <v>36</v>
      </c>
      <c r="AV33" s="20">
        <f>VLOOKUP(D33,'pl metrics'!BD:BH,2,FALSE)</f>
        <v>34</v>
      </c>
      <c r="AW33" s="20">
        <f>VLOOKUP(D33,'pl metrics'!BD:BH,3,FALSE)</f>
        <v>1</v>
      </c>
      <c r="AX33">
        <f>VLOOKUP(D33,'pl metrics'!J:S,5,FALSE)</f>
        <v>17</v>
      </c>
      <c r="AY33">
        <f>VLOOKUP(D33,'pl metrics'!AR:BB,11,FALSE)</f>
        <v>19</v>
      </c>
      <c r="AZ33" s="23">
        <f>VLOOKUP(D33,'pl metrics'!A:H,7,FALSE)</f>
        <v>5.2714285714285714</v>
      </c>
      <c r="BA33" s="45">
        <f>VLOOKUP(D33,'pl metrics'!J:Q,7,FALSE)</f>
        <v>5.9375</v>
      </c>
      <c r="BB33" s="45">
        <f>VLOOKUP(D33,'pl metrics'!BO:BP,2,FALSE)</f>
        <v>4.7105263157894735</v>
      </c>
      <c r="BC33" s="44">
        <v>31.628571428571426</v>
      </c>
      <c r="BD33" s="44">
        <f t="shared" si="7"/>
        <v>24.480939652104858</v>
      </c>
      <c r="BE33" s="137">
        <f t="shared" si="8"/>
        <v>20.532708181415281</v>
      </c>
      <c r="BF33" s="44">
        <f>VLOOKUP(D33,'pl metrics'!A:H,8,FALSE)</f>
        <v>36.111111111111107</v>
      </c>
      <c r="BG33" s="45">
        <f>VLOOKUP(D33,'pl metrics'!J:Q,8,FALSE)</f>
        <v>35.294117647058826</v>
      </c>
      <c r="BH33" s="45">
        <f>VLOOKUP(D33,'pl metrics'!V:AA,5,FALSE)</f>
        <v>60.139595185139648</v>
      </c>
      <c r="BI33" s="44">
        <f>VLOOKUP(D33,'pl metrics'!AR:AX,6,FALSE)</f>
        <v>2.8571428571428572</v>
      </c>
      <c r="BJ33" s="45">
        <f>VLOOKUP(D33,'pl metrics'!V:AA,6,FALSE)</f>
        <v>0.22576643233154134</v>
      </c>
      <c r="BK33" s="45">
        <f>VLOOKUP(D33,'pl metrics'!J:S,9,FALSE)</f>
        <v>0</v>
      </c>
      <c r="BL33" s="45">
        <f>VLOOKUP(D33,'pl metrics'!V:AB,7,FALSE)</f>
        <v>3.7142857142857144</v>
      </c>
      <c r="BM33" s="25">
        <f>VLOOKUP(D33,'pl metrics'!AR:BA,8,FALSE)</f>
        <v>3.7240000000000002</v>
      </c>
      <c r="BN33" s="25">
        <f>VLOOKUP(D33,'pl metrics'!BD:BH,4,FALSE)</f>
        <v>3.6659999999999999</v>
      </c>
      <c r="BO33" s="44">
        <f>VLOOKUP(D33,'pl metrics'!BD:BH,5,FALSE)</f>
        <v>0</v>
      </c>
      <c r="BP33">
        <f>VLOOKUP(D33,'pl metrics'!AR:BA,9,FALSE)</f>
        <v>3.0390000000000001</v>
      </c>
      <c r="BQ33">
        <f>VLOOKUP(D33,'pl metrics'!AR:BA,10,FALSE)</f>
        <v>3.032</v>
      </c>
      <c r="BR33" s="44">
        <f>VLOOKUP(D33,'pl metrics'!AN:AP,3,FALSE)</f>
        <v>456</v>
      </c>
      <c r="BS33" s="13">
        <f>VLOOKUP(D33,'pl metrics'!AN:AP,2,FALSE)</f>
        <v>105</v>
      </c>
      <c r="BT33" s="44">
        <f>VLOOKUP(D33,'pl metrics'!AJ:AK,2,FALSE)</f>
        <v>20.339999999999996</v>
      </c>
      <c r="BU33" s="44">
        <f>VLOOKUP(D33,'pl metrics'!$AE:$AH,2,FALSE)</f>
        <v>63.151249999999997</v>
      </c>
      <c r="BV33" s="44">
        <f>VLOOKUP(D33,'pl metrics'!$AE:$AH,3,FALSE)</f>
        <v>125.5275</v>
      </c>
      <c r="BW33" s="44">
        <f>VLOOKUP(D33,'pl metrics'!$AE:$AH,4,FALSE)</f>
        <v>11.911250000000001</v>
      </c>
      <c r="BX33" t="str">
        <f>VLOOKUP(B33,'site info'!H:T,11,FALSE)</f>
        <v>Forest</v>
      </c>
      <c r="BY33" t="str">
        <f>VLOOKUP(B33,'site info'!H:T,13,FALSE)</f>
        <v>Fresh</v>
      </c>
      <c r="BZ33" t="str">
        <f>VLOOKUP(B33,'site info'!H:T,12,FALSE)</f>
        <v>Tidal</v>
      </c>
      <c r="CA33" t="str">
        <f>VLOOKUP(H33,'site info'!G:U,15,FALSE)</f>
        <v>Yes</v>
      </c>
      <c r="CB33" t="s">
        <v>1040</v>
      </c>
      <c r="CC33" s="44">
        <v>813.75</v>
      </c>
      <c r="CD33" s="90" t="s">
        <v>1040</v>
      </c>
    </row>
    <row r="34" spans="1:82" x14ac:dyDescent="0.25">
      <c r="A34" t="s">
        <v>19</v>
      </c>
      <c r="B34" t="s">
        <v>107</v>
      </c>
      <c r="C34" t="s">
        <v>104</v>
      </c>
      <c r="D34" s="43" t="s">
        <v>106</v>
      </c>
      <c r="E34" t="s">
        <v>101</v>
      </c>
      <c r="F34">
        <f>VLOOKUP(B34,'site info'!H:M,5,FALSE)</f>
        <v>35.971950148918097</v>
      </c>
      <c r="G34">
        <f>VLOOKUP(B34,'site info'!H:M,6,FALSE)</f>
        <v>-75.654002973814897</v>
      </c>
      <c r="H34" t="s">
        <v>104</v>
      </c>
      <c r="I34" s="20">
        <v>2022</v>
      </c>
      <c r="J34" s="20">
        <v>13</v>
      </c>
      <c r="K34" s="20">
        <v>2</v>
      </c>
      <c r="L34" s="20">
        <v>2</v>
      </c>
      <c r="M34" s="22">
        <v>2.6326791472311398E-3</v>
      </c>
      <c r="N34" s="24">
        <v>1.4801086993506559E-3</v>
      </c>
      <c r="O34" s="23" t="s">
        <v>28</v>
      </c>
      <c r="P34" s="20" t="s">
        <v>26</v>
      </c>
      <c r="Q34" s="23">
        <v>0.4</v>
      </c>
      <c r="R34">
        <v>0.18</v>
      </c>
      <c r="S34">
        <v>0.18</v>
      </c>
      <c r="T34" s="20">
        <f>VLOOKUP(D34,'sl metrics top horiz'!B:H,2,FALSE)</f>
        <v>333.94666666666666</v>
      </c>
      <c r="U34">
        <f>VLOOKUP(D34,'sl metrics top horiz'!$B:$H,3,FALSE)</f>
        <v>0.25666666666666665</v>
      </c>
      <c r="V34" s="20">
        <f>VLOOKUP(D34,'sl metrics top horiz'!$B:$H,4,FALSE)</f>
        <v>8.4966666666666679</v>
      </c>
      <c r="W34" s="44">
        <f>VLOOKUP(D34,'sl metrics top horiz'!$B:$H,5,FALSE)</f>
        <v>100.66666666666667</v>
      </c>
      <c r="X34" s="44">
        <f>VLOOKUP(D34,'sl metrics top horiz'!Q:R,2,FALSE)</f>
        <v>68.459999999999994</v>
      </c>
      <c r="Y34" s="44">
        <f>VLOOKUP(D34,'sl metrics top horiz'!M:O,3,FALSE)</f>
        <v>9.6666666666666661</v>
      </c>
      <c r="Z34" s="44">
        <f>VLOOKUP(D34,'sl metrics top horiz'!B:K,8,FALSE)</f>
        <v>380.33333333333331</v>
      </c>
      <c r="AA34" s="44">
        <f>VLOOKUP(D34,'sl metrics top horiz'!B:K,9,FALSE)</f>
        <v>193.66666666666666</v>
      </c>
      <c r="AB34" s="44">
        <f t="shared" si="6"/>
        <v>574</v>
      </c>
      <c r="AC34" s="44">
        <f>VLOOKUP(D34,'sl metrics top horiz'!M:N,2,FALSE)</f>
        <v>6.4389560283255607</v>
      </c>
      <c r="AD34" s="20">
        <f>VLOOKUP(D34,'sl metrics top horiz'!$B:$H,6,FALSE)</f>
        <v>5.0666666666666664</v>
      </c>
      <c r="AE34" s="44">
        <f>VLOOKUP(D34,'sl metrics top horiz'!$B:$H,7,FALSE)</f>
        <v>4.8</v>
      </c>
      <c r="AF34" s="20">
        <f>VLOOKUP(D34,'wtr metrics'!C:AQ,23,FALSE)</f>
        <v>94</v>
      </c>
      <c r="AG34" s="20">
        <f>VLOOKUP(D34,'wtr metrics'!C:AQ,19,FALSE)</f>
        <v>11</v>
      </c>
      <c r="AH34" s="20">
        <f>VLOOKUP(D34,'wtr metrics'!C:AQ,16,FALSE)</f>
        <v>1.1000000000000001</v>
      </c>
      <c r="AI34" s="44">
        <f>VLOOKUP(D34,'wtr metrics'!C:AQ,12,FALSE)</f>
        <v>582.14290000000005</v>
      </c>
      <c r="AJ34" s="48">
        <f>VLOOKUP(D34,'wtr metrics'!C:AQ,8,FALSE)</f>
        <v>0.31619960000000003</v>
      </c>
      <c r="AK34" s="23">
        <f>VLOOKUP(D34,'wtr metrics'!C:M,11,FALSE)</f>
        <v>6.1347209999999999</v>
      </c>
      <c r="AL34" s="20">
        <f>VLOOKUP(D34,'wtr metrics'!C:AQ,41,FALSE)</f>
        <v>140</v>
      </c>
      <c r="AM34" s="20">
        <f>VLOOKUP(D34,'wtr metrics'!C:AQ,37,FALSE)</f>
        <v>7.7</v>
      </c>
      <c r="AN34" s="20">
        <f>VLOOKUP(D34,'wtr metrics'!C:AQ,34,FALSE)</f>
        <v>1.3</v>
      </c>
      <c r="AO34" s="44">
        <f>VLOOKUP(D34,'wtr metrics'!C:AQ,30,FALSE)</f>
        <v>742.8605</v>
      </c>
      <c r="AP34" s="68">
        <f>VLOOKUP(D34,'wtr metrics'!C:AQ,26,FALSE)</f>
        <v>0.4069374</v>
      </c>
      <c r="AQ34" s="48">
        <v>0.4069374</v>
      </c>
      <c r="AR34" s="23">
        <f>VLOOKUP(D34,'wtr metrics'!C:AE,29,FALSE)</f>
        <v>5.6113730000000004</v>
      </c>
      <c r="AS34" s="13">
        <v>97.777777777777771</v>
      </c>
      <c r="AT34" s="13" t="s">
        <v>1051</v>
      </c>
      <c r="AU34" s="20">
        <f>VLOOKUP(D34,'pl metrics'!A:H,5,FALSE)</f>
        <v>40</v>
      </c>
      <c r="AV34" s="20">
        <f>VLOOKUP(D34,'pl metrics'!BD:BH,2,FALSE)</f>
        <v>37</v>
      </c>
      <c r="AW34" s="20">
        <f>VLOOKUP(D34,'pl metrics'!BD:BH,3,FALSE)</f>
        <v>1</v>
      </c>
      <c r="AX34">
        <f>VLOOKUP(D34,'pl metrics'!J:S,5,FALSE)</f>
        <v>22</v>
      </c>
      <c r="AY34">
        <f>VLOOKUP(D34,'pl metrics'!AR:BB,11,FALSE)</f>
        <v>18</v>
      </c>
      <c r="AZ34" s="23">
        <f>VLOOKUP(D34,'pl metrics'!A:H,7,FALSE)</f>
        <v>5.0921052631578947</v>
      </c>
      <c r="BA34" s="45">
        <f>VLOOKUP(D34,'pl metrics'!J:Q,7,FALSE)</f>
        <v>5.55</v>
      </c>
      <c r="BB34" s="45">
        <f>VLOOKUP(D34,'pl metrics'!BO:BP,2,FALSE)</f>
        <v>4.583333333333333</v>
      </c>
      <c r="BC34" s="44">
        <v>32.205301433820075</v>
      </c>
      <c r="BD34" s="44">
        <f t="shared" si="7"/>
        <v>26.031807467020034</v>
      </c>
      <c r="BE34" s="137">
        <f t="shared" si="8"/>
        <v>19.445436482630054</v>
      </c>
      <c r="BF34" s="44">
        <f>VLOOKUP(D34,'pl metrics'!A:H,8,FALSE)</f>
        <v>37.5</v>
      </c>
      <c r="BG34" s="45">
        <f>VLOOKUP(D34,'pl metrics'!J:Q,8,FALSE)</f>
        <v>27.27272727272727</v>
      </c>
      <c r="BH34" s="45">
        <f>VLOOKUP(D34,'pl metrics'!V:AA,5,FALSE)</f>
        <v>79.771558264816761</v>
      </c>
      <c r="BI34" s="44">
        <f>VLOOKUP(D34,'pl metrics'!AR:AX,6,FALSE)</f>
        <v>2.6315789473684208</v>
      </c>
      <c r="BJ34" s="45">
        <f>VLOOKUP(D34,'pl metrics'!V:AA,6,FALSE)</f>
        <v>6.5219376241885639E-3</v>
      </c>
      <c r="BK34" s="45">
        <f>VLOOKUP(D34,'pl metrics'!J:S,9,FALSE)</f>
        <v>0</v>
      </c>
      <c r="BL34" s="45">
        <f>VLOOKUP(D34,'pl metrics'!V:AB,7,FALSE)</f>
        <v>3.7894736842105261</v>
      </c>
      <c r="BM34" s="25">
        <f>VLOOKUP(D34,'pl metrics'!AR:BA,8,FALSE)</f>
        <v>3.831</v>
      </c>
      <c r="BN34" s="25">
        <f>VLOOKUP(D34,'pl metrics'!BD:BH,4,FALSE)</f>
        <v>3.758</v>
      </c>
      <c r="BO34" s="44">
        <f>VLOOKUP(D34,'pl metrics'!BD:BH,5,FALSE)</f>
        <v>0</v>
      </c>
      <c r="BP34">
        <f>VLOOKUP(D34,'pl metrics'!AR:BA,9,FALSE)</f>
        <v>3.02</v>
      </c>
      <c r="BQ34">
        <f>VLOOKUP(D34,'pl metrics'!AR:BA,10,FALSE)</f>
        <v>3.234</v>
      </c>
      <c r="BR34" s="44">
        <f>VLOOKUP(D34,'pl metrics'!AN:AP,3,FALSE)</f>
        <v>601.91250000000002</v>
      </c>
      <c r="BS34" s="13">
        <f>VLOOKUP(D34,'pl metrics'!AN:AP,2,FALSE)</f>
        <v>149.25</v>
      </c>
      <c r="BT34" s="44">
        <f>VLOOKUP(D34,'pl metrics'!AJ:AK,2,FALSE)</f>
        <v>58.377499999999998</v>
      </c>
      <c r="BU34" s="44">
        <f>VLOOKUP(D34,'pl metrics'!$AE:$AH,2,FALSE)</f>
        <v>87.188750000000013</v>
      </c>
      <c r="BV34" s="44">
        <f>VLOOKUP(D34,'pl metrics'!$AE:$AH,3,FALSE)</f>
        <v>30.667499999999993</v>
      </c>
      <c r="BW34" s="44">
        <f>VLOOKUP(D34,'pl metrics'!$AE:$AH,4,FALSE)</f>
        <v>7.5062500000000005</v>
      </c>
      <c r="BX34" t="str">
        <f>VLOOKUP(B34,'site info'!H:T,11,FALSE)</f>
        <v>Forest</v>
      </c>
      <c r="BY34" t="str">
        <f>VLOOKUP(B34,'site info'!H:T,13,FALSE)</f>
        <v>Fresh</v>
      </c>
      <c r="BZ34" t="str">
        <f>VLOOKUP(B34,'site info'!H:T,12,FALSE)</f>
        <v>Tidal</v>
      </c>
      <c r="CA34" t="str">
        <f>VLOOKUP(H34,'site info'!G:U,15,FALSE)</f>
        <v>Yes</v>
      </c>
      <c r="CB34" t="s">
        <v>1041</v>
      </c>
      <c r="CC34" s="44">
        <v>100.66666666666667</v>
      </c>
      <c r="CD34" s="90" t="s">
        <v>1040</v>
      </c>
    </row>
    <row r="35" spans="1:82" x14ac:dyDescent="0.25">
      <c r="A35" t="s">
        <v>19</v>
      </c>
      <c r="B35" t="s">
        <v>135</v>
      </c>
      <c r="C35" t="s">
        <v>134</v>
      </c>
      <c r="D35" s="43" t="s">
        <v>133</v>
      </c>
      <c r="E35" t="s">
        <v>131</v>
      </c>
      <c r="F35">
        <f>VLOOKUP(B35,'site info'!H:M,5,FALSE)</f>
        <v>35.467942389999997</v>
      </c>
      <c r="G35">
        <f>VLOOKUP(B35,'site info'!H:M,6,FALSE)</f>
        <v>-77.009042890000003</v>
      </c>
      <c r="H35" t="s">
        <v>134</v>
      </c>
      <c r="I35" s="20">
        <v>2012</v>
      </c>
      <c r="J35" s="20">
        <v>10</v>
      </c>
      <c r="K35" s="20">
        <v>1</v>
      </c>
      <c r="L35" s="20">
        <v>1</v>
      </c>
      <c r="M35" s="22">
        <v>2.8816051583102084E-3</v>
      </c>
      <c r="N35" s="24">
        <v>7.263307811183554E-4</v>
      </c>
      <c r="O35" s="23" t="s">
        <v>28</v>
      </c>
      <c r="P35" s="20" t="s">
        <v>26</v>
      </c>
      <c r="Q35" s="23">
        <v>0.1</v>
      </c>
      <c r="R35">
        <v>0.55000000000000004</v>
      </c>
      <c r="S35">
        <v>0.55000000000000004</v>
      </c>
      <c r="V35" s="23">
        <f>VLOOKUP(D35,'sl metrics top horiz'!$B:$H,4,FALSE)</f>
        <v>54.43</v>
      </c>
      <c r="W35" s="44">
        <f>VLOOKUP(D35,'sl metrics top horiz'!$B:$H,5,FALSE)</f>
        <v>2022</v>
      </c>
      <c r="Y35" s="44">
        <f>VLOOKUP(D35,'sl metrics top horiz'!M:O,3,FALSE)</f>
        <v>179</v>
      </c>
      <c r="Z35" s="44">
        <f>VLOOKUP(D35,'sl metrics top horiz'!B:K,8,FALSE)</f>
        <v>1822</v>
      </c>
      <c r="AA35" s="44">
        <f>VLOOKUP(D35,'sl metrics top horiz'!B:K,9,FALSE)</f>
        <v>1533</v>
      </c>
      <c r="AB35" s="44">
        <f t="shared" si="6"/>
        <v>3355</v>
      </c>
      <c r="AC35" s="44">
        <f>VLOOKUP(D35,'sl metrics top horiz'!M:N,2,FALSE)</f>
        <v>1.1885192433137639</v>
      </c>
      <c r="AE35" s="44">
        <f>VLOOKUP(D35,'sl metrics top horiz'!$B:$H,7,FALSE)</f>
        <v>5.3</v>
      </c>
      <c r="AJ35" s="23"/>
      <c r="AK35" s="23"/>
      <c r="AO35" s="44"/>
      <c r="AU35" s="20">
        <f>VLOOKUP(D35,'pl metrics'!A:H,5,FALSE)</f>
        <v>62</v>
      </c>
      <c r="AV35" s="20">
        <f>VLOOKUP(D35,'pl metrics'!BD:BH,2,FALSE)</f>
        <v>59</v>
      </c>
      <c r="AW35" s="20">
        <f>VLOOKUP(D35,'pl metrics'!BD:BH,3,FALSE)</f>
        <v>1</v>
      </c>
      <c r="AX35">
        <f>VLOOKUP(D35,'pl metrics'!J:S,5,FALSE)</f>
        <v>36</v>
      </c>
      <c r="AY35">
        <f>VLOOKUP(D35,'pl metrics'!AR:BB,11,FALSE)</f>
        <v>26</v>
      </c>
      <c r="AZ35" s="23">
        <f>VLOOKUP(D35,'pl metrics'!A:H,7,FALSE)</f>
        <v>5.0789473684210522</v>
      </c>
      <c r="BA35" s="45">
        <f>VLOOKUP(D35,'pl metrics'!J:Q,7,FALSE)</f>
        <v>5.421875</v>
      </c>
      <c r="BB35" s="45">
        <f>VLOOKUP(D35,'pl metrics'!BO:BP,2,FALSE)</f>
        <v>4.6399999999999997</v>
      </c>
      <c r="BC35" s="44">
        <v>39.991671570638935</v>
      </c>
      <c r="BD35" s="44">
        <f t="shared" si="7"/>
        <v>32.53125</v>
      </c>
      <c r="BE35" s="137">
        <f t="shared" si="8"/>
        <v>23.65945054307052</v>
      </c>
      <c r="BF35" s="44">
        <f>VLOOKUP(D35,'pl metrics'!A:H,8,FALSE)</f>
        <v>32.258064516129032</v>
      </c>
      <c r="BG35" s="45">
        <f>VLOOKUP(D35,'pl metrics'!J:Q,8,FALSE)</f>
        <v>25</v>
      </c>
      <c r="BH35" s="45">
        <f>VLOOKUP(D35,'pl metrics'!V:AA,5,FALSE)</f>
        <v>41.995369971838628</v>
      </c>
      <c r="BI35" s="44">
        <f>VLOOKUP(D35,'pl metrics'!AR:AX,6,FALSE)</f>
        <v>1.6666666666666667</v>
      </c>
      <c r="BJ35" s="45">
        <f>VLOOKUP(D35,'pl metrics'!V:AA,6,FALSE)</f>
        <v>0.31051317682649399</v>
      </c>
      <c r="BK35" s="45">
        <f>VLOOKUP(D35,'pl metrics'!J:S,9,FALSE)</f>
        <v>1.6129032258064515</v>
      </c>
      <c r="BL35" s="45">
        <f>VLOOKUP(D35,'pl metrics'!V:AB,7,FALSE)</f>
        <v>3.8833333333333333</v>
      </c>
      <c r="BM35" s="25">
        <f>VLOOKUP(D35,'pl metrics'!AR:BA,8,FALSE)</f>
        <v>4.3049999999999997</v>
      </c>
      <c r="BN35" s="25">
        <f>VLOOKUP(D35,'pl metrics'!BD:BH,4,FALSE)</f>
        <v>4.2690000000000001</v>
      </c>
      <c r="BO35" s="44">
        <f>VLOOKUP(D35,'pl metrics'!BD:BH,5,FALSE)</f>
        <v>0</v>
      </c>
      <c r="BP35">
        <f>VLOOKUP(D35,'pl metrics'!AR:BA,9,FALSE)</f>
        <v>3.4249999999999998</v>
      </c>
      <c r="BQ35">
        <f>VLOOKUP(D35,'pl metrics'!AR:BA,10,FALSE)</f>
        <v>3.774</v>
      </c>
      <c r="BR35" s="44">
        <f>VLOOKUP(D35,'pl metrics'!AN:AP,3,FALSE)</f>
        <v>390.185</v>
      </c>
      <c r="BS35" s="13">
        <f>VLOOKUP(D35,'pl metrics'!AN:AP,2,FALSE)</f>
        <v>71.3</v>
      </c>
      <c r="BT35" s="44">
        <f>VLOOKUP(D35,'pl metrics'!AJ:AK,2,FALSE)</f>
        <v>39.006249999999966</v>
      </c>
      <c r="BU35" s="44">
        <f>VLOOKUP(D35,'pl metrics'!$AE:$AH,2,FALSE)</f>
        <v>25.386249999999993</v>
      </c>
      <c r="BV35" s="44">
        <f>VLOOKUP(D35,'pl metrics'!$AE:$AH,3,FALSE)</f>
        <v>71.53125</v>
      </c>
      <c r="BW35" s="44">
        <f>VLOOKUP(D35,'pl metrics'!$AE:$AH,4,FALSE)</f>
        <v>7.5425000000000013</v>
      </c>
      <c r="BX35" t="str">
        <f>VLOOKUP(B35,'site info'!H:T,11,FALSE)</f>
        <v>Forest</v>
      </c>
      <c r="BY35" t="str">
        <f>VLOOKUP(B35,'site info'!H:T,13,FALSE)</f>
        <v>Fresh</v>
      </c>
      <c r="BZ35" t="str">
        <f>VLOOKUP(B35,'site info'!H:T,12,FALSE)</f>
        <v>Tidal</v>
      </c>
      <c r="CA35" t="str">
        <f>VLOOKUP(H35,'site info'!G:U,15,FALSE)</f>
        <v>Yes</v>
      </c>
      <c r="CB35" t="s">
        <v>1040</v>
      </c>
      <c r="CC35" s="44">
        <v>2022</v>
      </c>
      <c r="CD35" s="90" t="s">
        <v>1040</v>
      </c>
    </row>
    <row r="36" spans="1:82" x14ac:dyDescent="0.25">
      <c r="A36" t="s">
        <v>19</v>
      </c>
      <c r="B36" t="s">
        <v>137</v>
      </c>
      <c r="C36" t="s">
        <v>134</v>
      </c>
      <c r="D36" s="43" t="s">
        <v>136</v>
      </c>
      <c r="E36" t="s">
        <v>131</v>
      </c>
      <c r="F36">
        <f>VLOOKUP(B36,'site info'!H:M,5,FALSE)</f>
        <v>35.467942389999997</v>
      </c>
      <c r="G36">
        <f>VLOOKUP(B36,'site info'!H:M,6,FALSE)</f>
        <v>-77.009042890000003</v>
      </c>
      <c r="H36" t="s">
        <v>134</v>
      </c>
      <c r="I36" s="20">
        <v>2022</v>
      </c>
      <c r="J36" s="20">
        <v>10</v>
      </c>
      <c r="K36" s="20">
        <v>2</v>
      </c>
      <c r="L36" s="20">
        <v>2</v>
      </c>
      <c r="M36" s="22">
        <v>2.8816051583102084E-3</v>
      </c>
      <c r="N36" s="24">
        <v>7.263307811183554E-4</v>
      </c>
      <c r="O36" s="23" t="s">
        <v>28</v>
      </c>
      <c r="P36" s="20" t="s">
        <v>26</v>
      </c>
      <c r="Q36" s="23">
        <v>0.1</v>
      </c>
      <c r="R36">
        <v>0.55000000000000004</v>
      </c>
      <c r="S36">
        <v>0.55000000000000004</v>
      </c>
      <c r="T36" s="20">
        <f>VLOOKUP(D36,'sl metrics top horiz'!B:H,2,FALSE)</f>
        <v>409.52</v>
      </c>
      <c r="U36">
        <f>VLOOKUP(D36,'sl metrics top horiz'!$B:$H,3,FALSE)</f>
        <v>0.745</v>
      </c>
      <c r="V36" s="20">
        <f>VLOOKUP(D36,'sl metrics top horiz'!$B:$H,4,FALSE)</f>
        <v>10.559999999999999</v>
      </c>
      <c r="W36" s="44">
        <f>VLOOKUP(D36,'sl metrics top horiz'!$B:$H,5,FALSE)</f>
        <v>457.75</v>
      </c>
      <c r="X36" s="44">
        <f>VLOOKUP(D36,'sl metrics top horiz'!Q:R,2,FALSE)</f>
        <v>571.29250000000002</v>
      </c>
      <c r="Y36" s="44">
        <f>VLOOKUP(D36,'sl metrics top horiz'!M:O,3,FALSE)</f>
        <v>58</v>
      </c>
      <c r="Z36" s="44">
        <f>VLOOKUP(D36,'sl metrics top horiz'!B:K,8,FALSE)</f>
        <v>716.5</v>
      </c>
      <c r="AA36" s="44">
        <f>VLOOKUP(D36,'sl metrics top horiz'!B:K,9,FALSE)</f>
        <v>303</v>
      </c>
      <c r="AB36" s="44">
        <f t="shared" si="6"/>
        <v>1019.5</v>
      </c>
      <c r="AC36" s="44">
        <f>VLOOKUP(D36,'sl metrics top horiz'!M:N,2,FALSE)</f>
        <v>11.690557901848225</v>
      </c>
      <c r="AD36" s="20">
        <f>VLOOKUP(D36,'sl metrics top horiz'!$B:$H,6,FALSE)</f>
        <v>9.375</v>
      </c>
      <c r="AE36" s="44">
        <f>VLOOKUP(D36,'sl metrics top horiz'!$B:$H,7,FALSE)</f>
        <v>6.1250000000000009</v>
      </c>
      <c r="AF36" s="20">
        <f>VLOOKUP(D36,'wtr metrics'!C:AQ,23,FALSE)</f>
        <v>1200</v>
      </c>
      <c r="AG36" s="20">
        <f>VLOOKUP(D36,'wtr metrics'!C:AQ,19,FALSE)</f>
        <v>162</v>
      </c>
      <c r="AH36" s="20">
        <f>VLOOKUP(D36,'wtr metrics'!C:AQ,16,FALSE)</f>
        <v>10</v>
      </c>
      <c r="AI36" s="44">
        <f>VLOOKUP(D36,'wtr metrics'!C:AQ,12,FALSE)</f>
        <v>6930.8370000000004</v>
      </c>
      <c r="AJ36" s="23">
        <f>VLOOKUP(D36,'wtr metrics'!C:AQ,8,FALSE)</f>
        <v>3.8540320000000001</v>
      </c>
      <c r="AK36" s="23">
        <f>VLOOKUP(D36,'wtr metrics'!C:M,11,FALSE)</f>
        <v>6.5311389999999996</v>
      </c>
      <c r="AL36" s="20">
        <f>VLOOKUP(D36,'wtr metrics'!C:AQ,41,FALSE)</f>
        <v>500</v>
      </c>
      <c r="AM36" s="20">
        <f>VLOOKUP(D36,'wtr metrics'!C:AQ,37,FALSE)</f>
        <v>23</v>
      </c>
      <c r="AN36" s="20">
        <f>VLOOKUP(D36,'wtr metrics'!C:AQ,34,FALSE)</f>
        <v>4.4000000000000004</v>
      </c>
      <c r="AO36" s="44">
        <f>VLOOKUP(D36,'wtr metrics'!C:AQ,30,FALSE)</f>
        <v>3360.047</v>
      </c>
      <c r="AP36" s="20">
        <f>VLOOKUP(D36,'wtr metrics'!C:AQ,26,FALSE)</f>
        <v>1.782662</v>
      </c>
      <c r="AQ36" s="23">
        <v>1.782662</v>
      </c>
      <c r="AR36" s="23">
        <f>VLOOKUP(D36,'wtr metrics'!C:AE,29,FALSE)</f>
        <v>6.4673530000000001</v>
      </c>
      <c r="AS36" s="13">
        <v>88.888888888888886</v>
      </c>
      <c r="AT36" s="13" t="s">
        <v>1051</v>
      </c>
      <c r="AU36" s="20">
        <f>VLOOKUP(D36,'pl metrics'!A:H,5,FALSE)</f>
        <v>67</v>
      </c>
      <c r="AV36" s="20">
        <f>VLOOKUP(D36,'pl metrics'!BD:BH,2,FALSE)</f>
        <v>63</v>
      </c>
      <c r="AW36" s="20">
        <f>VLOOKUP(D36,'pl metrics'!BD:BH,3,FALSE)</f>
        <v>0</v>
      </c>
      <c r="AX36">
        <f>VLOOKUP(D36,'pl metrics'!J:S,5,FALSE)</f>
        <v>39</v>
      </c>
      <c r="AY36">
        <f>VLOOKUP(D36,'pl metrics'!AR:BB,11,FALSE)</f>
        <v>28</v>
      </c>
      <c r="AZ36" s="23">
        <f>VLOOKUP(D36,'pl metrics'!A:H,7,FALSE)</f>
        <v>5.35</v>
      </c>
      <c r="BA36" s="45">
        <f>VLOOKUP(D36,'pl metrics'!J:Q,7,FALSE)</f>
        <v>5.6969696969696972</v>
      </c>
      <c r="BB36" s="45">
        <f>VLOOKUP(D36,'pl metrics'!BO:BP,2,FALSE)</f>
        <v>4.9259259259259256</v>
      </c>
      <c r="BC36" s="44">
        <v>43.791637329517606</v>
      </c>
      <c r="BD36" s="44">
        <f t="shared" si="7"/>
        <v>35.577564354512091</v>
      </c>
      <c r="BE36" s="137">
        <f t="shared" si="8"/>
        <v>26.06554995345115</v>
      </c>
      <c r="BF36" s="44">
        <f>VLOOKUP(D36,'pl metrics'!A:H,8,FALSE)</f>
        <v>35.820895522388057</v>
      </c>
      <c r="BG36" s="45">
        <f>VLOOKUP(D36,'pl metrics'!J:Q,8,FALSE)</f>
        <v>30.76923076923077</v>
      </c>
      <c r="BH36" s="45">
        <f>VLOOKUP(D36,'pl metrics'!V:AA,5,FALSE)</f>
        <v>67.352877491839763</v>
      </c>
      <c r="BI36" s="44">
        <f>VLOOKUP(D36,'pl metrics'!AR:AX,6,FALSE)</f>
        <v>0</v>
      </c>
      <c r="BJ36" s="45">
        <f>VLOOKUP(D36,'pl metrics'!V:AA,6,FALSE)</f>
        <v>0</v>
      </c>
      <c r="BK36" s="45">
        <f>VLOOKUP(D36,'pl metrics'!J:S,9,FALSE)</f>
        <v>0</v>
      </c>
      <c r="BL36" s="45">
        <f>VLOOKUP(D36,'pl metrics'!V:AB,7,FALSE)</f>
        <v>4.015625</v>
      </c>
      <c r="BM36" s="25">
        <f>VLOOKUP(D36,'pl metrics'!AR:BA,8,FALSE)</f>
        <v>4.3529999999999998</v>
      </c>
      <c r="BN36" s="25">
        <f>VLOOKUP(D36,'pl metrics'!BD:BH,4,FALSE)</f>
        <v>4.2869999999999999</v>
      </c>
      <c r="BO36" s="44" t="str">
        <f>VLOOKUP(D36,'pl metrics'!BD:BH,5,FALSE)</f>
        <v>x</v>
      </c>
      <c r="BP36">
        <f>VLOOKUP(D36,'pl metrics'!AR:BA,9,FALSE)</f>
        <v>3.4470000000000001</v>
      </c>
      <c r="BQ36">
        <f>VLOOKUP(D36,'pl metrics'!AR:BA,10,FALSE)</f>
        <v>3.8490000000000002</v>
      </c>
      <c r="BR36" s="44">
        <f>VLOOKUP(D36,'pl metrics'!AN:AP,3,FALSE)</f>
        <v>426.60499999999996</v>
      </c>
      <c r="BS36" s="13">
        <f>VLOOKUP(D36,'pl metrics'!AN:AP,2,FALSE)</f>
        <v>92.899999999999977</v>
      </c>
      <c r="BT36" s="44">
        <f>VLOOKUP(D36,'pl metrics'!AJ:AK,2,FALSE)</f>
        <v>71.598750000000024</v>
      </c>
      <c r="BU36" s="44">
        <f>VLOOKUP(D36,'pl metrics'!$AE:$AH,2,FALSE)</f>
        <v>33.805000000000007</v>
      </c>
      <c r="BV36" s="44">
        <f>VLOOKUP(D36,'pl metrics'!$AE:$AH,3,FALSE)</f>
        <v>64.888750000000002</v>
      </c>
      <c r="BW36" s="44">
        <f>VLOOKUP(D36,'pl metrics'!$AE:$AH,4,FALSE)</f>
        <v>2.3187500000000005</v>
      </c>
      <c r="BX36" t="str">
        <f>VLOOKUP(B36,'site info'!H:T,11,FALSE)</f>
        <v>Forest</v>
      </c>
      <c r="BY36" t="str">
        <f>VLOOKUP(B36,'site info'!H:T,13,FALSE)</f>
        <v>Fresh</v>
      </c>
      <c r="BZ36" t="str">
        <f>VLOOKUP(B36,'site info'!H:T,12,FALSE)</f>
        <v>Tidal</v>
      </c>
      <c r="CA36" t="str">
        <f>VLOOKUP(H36,'site info'!G:U,15,FALSE)</f>
        <v>Yes</v>
      </c>
      <c r="CB36" t="s">
        <v>1040</v>
      </c>
      <c r="CC36" s="44">
        <v>457.75</v>
      </c>
      <c r="CD36" s="90" t="s">
        <v>1040</v>
      </c>
    </row>
    <row r="37" spans="1:82" x14ac:dyDescent="0.25">
      <c r="A37" t="s">
        <v>19</v>
      </c>
      <c r="B37" t="s">
        <v>142</v>
      </c>
      <c r="C37" t="s">
        <v>141</v>
      </c>
      <c r="D37" s="43" t="s">
        <v>140</v>
      </c>
      <c r="E37" t="s">
        <v>138</v>
      </c>
      <c r="F37">
        <f>VLOOKUP(B37,'site info'!H:M,5,FALSE)</f>
        <v>34.826689999999999</v>
      </c>
      <c r="G37">
        <f>VLOOKUP(B37,'site info'!H:M,6,FALSE)</f>
        <v>-77.176479999999998</v>
      </c>
      <c r="H37" t="s">
        <v>141</v>
      </c>
      <c r="I37" s="20">
        <v>2007</v>
      </c>
      <c r="J37" s="20">
        <v>15</v>
      </c>
      <c r="K37" s="20">
        <v>1</v>
      </c>
      <c r="L37" s="20">
        <v>1</v>
      </c>
      <c r="M37" s="22">
        <v>9.2276381139960676E-3</v>
      </c>
      <c r="N37" s="24">
        <v>8.2592826185356094E-4</v>
      </c>
      <c r="O37" s="23" t="s">
        <v>28</v>
      </c>
      <c r="P37" s="20" t="s">
        <v>26</v>
      </c>
      <c r="Q37" s="23">
        <v>0.5</v>
      </c>
      <c r="R37">
        <v>1.61</v>
      </c>
      <c r="S37">
        <v>1.61</v>
      </c>
      <c r="V37" s="23">
        <f>VLOOKUP(D37,'sl metrics top horiz'!$B:$H,4,FALSE)</f>
        <v>29.962499999999999</v>
      </c>
      <c r="W37" s="44">
        <f>VLOOKUP(D37,'sl metrics top horiz'!$B:$H,5,FALSE)</f>
        <v>145.75</v>
      </c>
      <c r="Y37" s="44">
        <f>VLOOKUP(D37,'sl metrics top horiz'!M:O,3,FALSE)</f>
        <v>75.5</v>
      </c>
      <c r="Z37" s="44">
        <f>VLOOKUP(D37,'sl metrics top horiz'!B:K,8,FALSE)</f>
        <v>2216</v>
      </c>
      <c r="AA37" s="44">
        <f>VLOOKUP(D37,'sl metrics top horiz'!B:K,9,FALSE)</f>
        <v>225</v>
      </c>
      <c r="AB37" s="44">
        <f t="shared" si="6"/>
        <v>2441</v>
      </c>
      <c r="AC37" s="44">
        <f>VLOOKUP(D37,'sl metrics top horiz'!M:N,2,FALSE)</f>
        <v>9.8488888888888884</v>
      </c>
      <c r="AE37" s="44">
        <f>VLOOKUP(D37,'sl metrics top horiz'!$B:$H,7,FALSE)</f>
        <v>4.93</v>
      </c>
      <c r="AJ37" s="23"/>
      <c r="AK37" s="23"/>
      <c r="AO37" s="44"/>
      <c r="AU37" s="20">
        <f>VLOOKUP(D37,'pl metrics'!A:H,5,FALSE)</f>
        <v>80</v>
      </c>
      <c r="AV37" s="20">
        <f>VLOOKUP(D37,'pl metrics'!BD:BH,2,FALSE)</f>
        <v>76</v>
      </c>
      <c r="AW37" s="20">
        <f>VLOOKUP(D37,'pl metrics'!BD:BH,3,FALSE)</f>
        <v>2</v>
      </c>
      <c r="AX37">
        <f>VLOOKUP(D37,'pl metrics'!J:S,5,FALSE)</f>
        <v>36</v>
      </c>
      <c r="AY37">
        <f>VLOOKUP(D37,'pl metrics'!AR:BB,11,FALSE)</f>
        <v>44</v>
      </c>
      <c r="AZ37" s="23">
        <f>VLOOKUP(D37,'pl metrics'!A:H,7,FALSE)</f>
        <v>5.4610389610389607</v>
      </c>
      <c r="BA37" s="45">
        <f>VLOOKUP(D37,'pl metrics'!J:Q,7,FALSE)</f>
        <v>5.5294117647058822</v>
      </c>
      <c r="BB37" s="45">
        <f>VLOOKUP(D37,'pl metrics'!BO:BP,2,FALSE)</f>
        <v>5.4069767441860463</v>
      </c>
      <c r="BC37" s="44">
        <v>48.845017378631766</v>
      </c>
      <c r="BD37" s="44">
        <f t="shared" si="7"/>
        <v>33.17647058823529</v>
      </c>
      <c r="BE37" s="137">
        <f t="shared" si="8"/>
        <v>35.86582622128514</v>
      </c>
      <c r="BF37" s="44">
        <f>VLOOKUP(D37,'pl metrics'!A:H,8,FALSE)</f>
        <v>26.25</v>
      </c>
      <c r="BG37" s="45">
        <f>VLOOKUP(D37,'pl metrics'!J:Q,8,FALSE)</f>
        <v>30.555555555555557</v>
      </c>
      <c r="BH37" s="45">
        <f>VLOOKUP(D37,'pl metrics'!V:AA,5,FALSE)</f>
        <v>51.483956241502952</v>
      </c>
      <c r="BI37" s="44">
        <f>VLOOKUP(D37,'pl metrics'!AR:AX,6,FALSE)</f>
        <v>2.5641025641025639</v>
      </c>
      <c r="BJ37" s="45">
        <f>VLOOKUP(D37,'pl metrics'!V:AA,6,FALSE)</f>
        <v>0.14715497075571152</v>
      </c>
      <c r="BK37" s="45">
        <f>VLOOKUP(D37,'pl metrics'!J:S,9,FALSE)</f>
        <v>2.5</v>
      </c>
      <c r="BL37" s="45">
        <f>VLOOKUP(D37,'pl metrics'!V:AB,7,FALSE)</f>
        <v>3.948051948051948</v>
      </c>
      <c r="BM37" s="25">
        <f>VLOOKUP(D37,'pl metrics'!AR:BA,8,FALSE)</f>
        <v>4.5629999999999997</v>
      </c>
      <c r="BN37" s="25">
        <f>VLOOKUP(D37,'pl metrics'!BD:BH,4,FALSE)</f>
        <v>4.5110000000000001</v>
      </c>
      <c r="BO37" s="44">
        <f>VLOOKUP(D37,'pl metrics'!BD:BH,5,FALSE)</f>
        <v>0.81110000000000004</v>
      </c>
      <c r="BP37">
        <f>VLOOKUP(D37,'pl metrics'!AR:BA,9,FALSE)</f>
        <v>3.948</v>
      </c>
      <c r="BQ37">
        <f>VLOOKUP(D37,'pl metrics'!AR:BA,10,FALSE)</f>
        <v>3.806</v>
      </c>
      <c r="BR37" s="44">
        <f>VLOOKUP(D37,'pl metrics'!AN:AP,3,FALSE)</f>
        <v>410.315</v>
      </c>
      <c r="BS37" s="13">
        <f>VLOOKUP(D37,'pl metrics'!AN:AP,2,FALSE)</f>
        <v>88.699999999999989</v>
      </c>
      <c r="BT37" s="44">
        <f>VLOOKUP(D37,'pl metrics'!AJ:AK,2,FALSE)</f>
        <v>81.284999999999982</v>
      </c>
      <c r="BU37" s="44">
        <f>VLOOKUP(D37,'pl metrics'!$AE:$AH,2,FALSE)</f>
        <v>20.914999999999992</v>
      </c>
      <c r="BV37" s="44">
        <f>VLOOKUP(D37,'pl metrics'!$AE:$AH,3,FALSE)</f>
        <v>217.38124999999999</v>
      </c>
      <c r="BW37" s="44">
        <f>VLOOKUP(D37,'pl metrics'!$AE:$AH,4,FALSE)</f>
        <v>11.14625</v>
      </c>
      <c r="BX37" t="str">
        <f>VLOOKUP(B37,'site info'!H:T,11,FALSE)</f>
        <v>Forest</v>
      </c>
      <c r="BY37" t="str">
        <f>VLOOKUP(B37,'site info'!H:T,13,FALSE)</f>
        <v>Fresh</v>
      </c>
      <c r="BZ37" t="str">
        <f>VLOOKUP(B37,'site info'!H:T,12,FALSE)</f>
        <v>Tidal</v>
      </c>
      <c r="CA37" t="str">
        <f>VLOOKUP(H37,'site info'!G:U,15,FALSE)</f>
        <v>Yes</v>
      </c>
      <c r="CB37" t="s">
        <v>1041</v>
      </c>
      <c r="CC37" s="44">
        <v>145.75</v>
      </c>
      <c r="CD37" s="90" t="s">
        <v>1040</v>
      </c>
    </row>
    <row r="38" spans="1:82" x14ac:dyDescent="0.25">
      <c r="A38" t="s">
        <v>19</v>
      </c>
      <c r="B38" t="s">
        <v>144</v>
      </c>
      <c r="C38" t="s">
        <v>141</v>
      </c>
      <c r="D38" s="43" t="s">
        <v>143</v>
      </c>
      <c r="E38" t="s">
        <v>138</v>
      </c>
      <c r="F38">
        <f>VLOOKUP(B38,'site info'!H:M,5,FALSE)</f>
        <v>34.826689999999999</v>
      </c>
      <c r="G38">
        <f>VLOOKUP(B38,'site info'!H:M,6,FALSE)</f>
        <v>-77.176479999999998</v>
      </c>
      <c r="H38" t="s">
        <v>141</v>
      </c>
      <c r="I38" s="20">
        <v>2022</v>
      </c>
      <c r="J38" s="20">
        <v>15</v>
      </c>
      <c r="K38" s="20">
        <v>2</v>
      </c>
      <c r="L38" s="20">
        <v>2</v>
      </c>
      <c r="M38" s="22">
        <v>9.2276381139960676E-3</v>
      </c>
      <c r="N38" s="24">
        <v>8.2592826185356094E-4</v>
      </c>
      <c r="O38" s="23" t="s">
        <v>28</v>
      </c>
      <c r="P38" s="20" t="s">
        <v>26</v>
      </c>
      <c r="Q38" s="23">
        <v>0.25</v>
      </c>
      <c r="R38">
        <v>0.84</v>
      </c>
      <c r="S38">
        <v>0.84</v>
      </c>
      <c r="T38" s="20">
        <f>VLOOKUP(D38,'sl metrics top horiz'!B:H,2,FALSE)</f>
        <v>600.24</v>
      </c>
      <c r="U38">
        <f>VLOOKUP(D38,'sl metrics top horiz'!$B:$H,3,FALSE)</f>
        <v>1.69</v>
      </c>
      <c r="V38" s="20">
        <f>VLOOKUP(D38,'sl metrics top horiz'!$B:$H,4,FALSE)</f>
        <v>30.344999999999999</v>
      </c>
      <c r="W38" s="44">
        <f>VLOOKUP(D38,'sl metrics top horiz'!$B:$H,5,FALSE)</f>
        <v>803</v>
      </c>
      <c r="X38" s="44">
        <f>VLOOKUP(D38,'sl metrics top horiz'!Q:R,2,FALSE)</f>
        <v>791.88</v>
      </c>
      <c r="Y38" s="44">
        <f>VLOOKUP(D38,'sl metrics top horiz'!M:O,3,FALSE)</f>
        <v>95</v>
      </c>
      <c r="Z38" s="44">
        <f>VLOOKUP(D38,'sl metrics top horiz'!B:K,8,FALSE)</f>
        <v>2335</v>
      </c>
      <c r="AA38" s="44">
        <f>VLOOKUP(D38,'sl metrics top horiz'!B:K,9,FALSE)</f>
        <v>767</v>
      </c>
      <c r="AB38" s="44">
        <f t="shared" si="6"/>
        <v>3102</v>
      </c>
      <c r="AC38" s="44">
        <f>VLOOKUP(D38,'sl metrics top horiz'!M:N,2,FALSE)</f>
        <v>6.1032039564355962</v>
      </c>
      <c r="AD38" s="20">
        <f>VLOOKUP(D38,'sl metrics top horiz'!$B:$H,6,FALSE)</f>
        <v>19.7</v>
      </c>
      <c r="AE38" s="44">
        <f>VLOOKUP(D38,'sl metrics top horiz'!$B:$H,7,FALSE)</f>
        <v>5.85</v>
      </c>
      <c r="AF38" s="20">
        <f>VLOOKUP(D38,'wtr metrics'!C:AQ,23,FALSE)</f>
        <v>16</v>
      </c>
      <c r="AG38" s="20">
        <f>VLOOKUP(D38,'wtr metrics'!C:AQ,19,FALSE)</f>
        <v>35</v>
      </c>
      <c r="AH38" s="20">
        <f>VLOOKUP(D38,'wtr metrics'!C:AQ,16,FALSE)</f>
        <v>0.4</v>
      </c>
      <c r="AI38" s="44">
        <f>VLOOKUP(D38,'wtr metrics'!C:AQ,12,FALSE)</f>
        <v>307.69</v>
      </c>
      <c r="AJ38" s="48">
        <f>VLOOKUP(D38,'wtr metrics'!C:AQ,8,FALSE)</f>
        <v>0.15</v>
      </c>
      <c r="AK38" s="23">
        <f>VLOOKUP(D38,'wtr metrics'!C:M,11,FALSE)</f>
        <v>6.77</v>
      </c>
      <c r="AL38" s="20">
        <f>VLOOKUP(D38,'wtr metrics'!C:AQ,41,FALSE)</f>
        <v>120</v>
      </c>
      <c r="AM38" s="20">
        <f>VLOOKUP(D38,'wtr metrics'!C:AQ,37,FALSE)</f>
        <v>48</v>
      </c>
      <c r="AN38" s="20">
        <f>VLOOKUP(D38,'wtr metrics'!C:AQ,34,FALSE)</f>
        <v>0.66</v>
      </c>
      <c r="AO38" s="44">
        <f>VLOOKUP(D38,'wtr metrics'!C:AQ,30,FALSE)</f>
        <v>827.19</v>
      </c>
      <c r="AP38" s="68">
        <f>VLOOKUP(D38,'wtr metrics'!C:AQ,26,FALSE)</f>
        <v>0.41</v>
      </c>
      <c r="AQ38" s="48">
        <v>0.41</v>
      </c>
      <c r="AR38" s="23">
        <f>VLOOKUP(D38,'wtr metrics'!C:AE,29,FALSE)</f>
        <v>6.4</v>
      </c>
      <c r="AS38" s="13">
        <v>96.666666666666671</v>
      </c>
      <c r="AT38" s="13" t="s">
        <v>1051</v>
      </c>
      <c r="AU38" s="20">
        <f>VLOOKUP(D38,'pl metrics'!A:H,5,FALSE)</f>
        <v>72</v>
      </c>
      <c r="AV38" s="20">
        <f>VLOOKUP(D38,'pl metrics'!BD:BH,2,FALSE)</f>
        <v>68</v>
      </c>
      <c r="AW38" s="20">
        <f>VLOOKUP(D38,'pl metrics'!BD:BH,3,FALSE)</f>
        <v>0</v>
      </c>
      <c r="AX38">
        <f>VLOOKUP(D38,'pl metrics'!J:S,5,FALSE)</f>
        <v>47</v>
      </c>
      <c r="AY38">
        <f>VLOOKUP(D38,'pl metrics'!AR:BB,11,FALSE)</f>
        <v>25</v>
      </c>
      <c r="AZ38" s="23">
        <f>VLOOKUP(D38,'pl metrics'!A:H,7,FALSE)</f>
        <v>5.3897058823529411</v>
      </c>
      <c r="BA38" s="45">
        <f>VLOOKUP(D38,'pl metrics'!J:Q,7,FALSE)</f>
        <v>5.6744186046511631</v>
      </c>
      <c r="BB38" s="45">
        <f>VLOOKUP(D38,'pl metrics'!BO:BP,2,FALSE)</f>
        <v>4.9000000000000004</v>
      </c>
      <c r="BC38" s="44">
        <v>45.733170936153464</v>
      </c>
      <c r="BD38" s="44">
        <f t="shared" si="7"/>
        <v>38.901854011578017</v>
      </c>
      <c r="BE38" s="137">
        <f t="shared" si="8"/>
        <v>24.5</v>
      </c>
      <c r="BF38" s="44">
        <f>VLOOKUP(D38,'pl metrics'!A:H,8,FALSE)</f>
        <v>27.777777777777779</v>
      </c>
      <c r="BG38" s="45">
        <f>VLOOKUP(D38,'pl metrics'!J:Q,8,FALSE)</f>
        <v>25.531914893617021</v>
      </c>
      <c r="BH38" s="45">
        <f>VLOOKUP(D38,'pl metrics'!V:AA,5,FALSE)</f>
        <v>27.272212629850834</v>
      </c>
      <c r="BI38" s="44">
        <f>VLOOKUP(D38,'pl metrics'!AR:AX,6,FALSE)</f>
        <v>0</v>
      </c>
      <c r="BJ38" s="45">
        <f>VLOOKUP(D38,'pl metrics'!V:AA,6,FALSE)</f>
        <v>1.0614509326615533E-2</v>
      </c>
      <c r="BK38" s="45">
        <f>VLOOKUP(D38,'pl metrics'!J:S,9,FALSE)</f>
        <v>1.3888888888888888</v>
      </c>
      <c r="BL38" s="45">
        <f>VLOOKUP(D38,'pl metrics'!V:AB,7,FALSE)</f>
        <v>4.0144927536231885</v>
      </c>
      <c r="BM38" s="25">
        <f>VLOOKUP(D38,'pl metrics'!AR:BA,8,FALSE)</f>
        <v>4.4930000000000003</v>
      </c>
      <c r="BN38" s="25">
        <f>VLOOKUP(D38,'pl metrics'!BD:BH,4,FALSE)</f>
        <v>4.4329999999999998</v>
      </c>
      <c r="BO38" s="44" t="str">
        <f>VLOOKUP(D38,'pl metrics'!BD:BH,5,FALSE)</f>
        <v>x</v>
      </c>
      <c r="BP38">
        <f>VLOOKUP(D38,'pl metrics'!AR:BA,9,FALSE)</f>
        <v>3.4039999999999999</v>
      </c>
      <c r="BQ38">
        <f>VLOOKUP(D38,'pl metrics'!AR:BA,10,FALSE)</f>
        <v>4.0949999999999998</v>
      </c>
      <c r="BR38" s="44">
        <f>VLOOKUP(D38,'pl metrics'!AN:AP,3,FALSE)</f>
        <v>264.14</v>
      </c>
      <c r="BS38" s="13">
        <f>VLOOKUP(D38,'pl metrics'!AN:AP,2,FALSE)</f>
        <v>47.499999999999993</v>
      </c>
      <c r="BT38" s="44">
        <f>VLOOKUP(D38,'pl metrics'!AJ:AK,2,FALSE)</f>
        <v>23.109999999999975</v>
      </c>
      <c r="BU38" s="44">
        <f>VLOOKUP(D38,'pl metrics'!$AE:$AH,2,FALSE)</f>
        <v>2.9425000000000003</v>
      </c>
      <c r="BV38" s="44">
        <f>VLOOKUP(D38,'pl metrics'!$AE:$AH,3,FALSE)</f>
        <v>63.542500000000004</v>
      </c>
      <c r="BW38" s="44">
        <f>VLOOKUP(D38,'pl metrics'!$AE:$AH,4,FALSE)</f>
        <v>7.9887499999999996</v>
      </c>
      <c r="BX38" t="str">
        <f>VLOOKUP(B38,'site info'!H:T,11,FALSE)</f>
        <v>Forest</v>
      </c>
      <c r="BY38" t="str">
        <f>VLOOKUP(B38,'site info'!H:T,13,FALSE)</f>
        <v>Fresh</v>
      </c>
      <c r="BZ38" t="str">
        <f>VLOOKUP(B38,'site info'!H:T,12,FALSE)</f>
        <v>Tidal</v>
      </c>
      <c r="CA38" t="str">
        <f>VLOOKUP(H38,'site info'!G:U,15,FALSE)</f>
        <v>Yes</v>
      </c>
      <c r="CB38" t="s">
        <v>1040</v>
      </c>
      <c r="CC38" s="44">
        <v>803</v>
      </c>
      <c r="CD38" s="90" t="s">
        <v>1040</v>
      </c>
    </row>
    <row r="39" spans="1:82" x14ac:dyDescent="0.25">
      <c r="A39" t="s">
        <v>19</v>
      </c>
      <c r="B39" t="s">
        <v>149</v>
      </c>
      <c r="C39" t="s">
        <v>148</v>
      </c>
      <c r="D39" s="43" t="s">
        <v>147</v>
      </c>
      <c r="E39" t="s">
        <v>145</v>
      </c>
      <c r="F39">
        <f>VLOOKUP(B39,'site info'!H:M,5,FALSE)</f>
        <v>35.42403006</v>
      </c>
      <c r="G39">
        <f>VLOOKUP(B39,'site info'!H:M,6,FALSE)</f>
        <v>-76.901658159999997</v>
      </c>
      <c r="H39" t="s">
        <v>148</v>
      </c>
      <c r="I39" s="20">
        <v>2012</v>
      </c>
      <c r="J39" s="20">
        <v>10</v>
      </c>
      <c r="K39" s="20">
        <v>1</v>
      </c>
      <c r="L39" s="20">
        <v>1</v>
      </c>
      <c r="M39" s="22">
        <v>7.1753500607357121E-3</v>
      </c>
      <c r="N39" s="24">
        <v>2.4973063668681111E-4</v>
      </c>
      <c r="O39" s="23" t="s">
        <v>28</v>
      </c>
      <c r="P39" s="20" t="s">
        <v>26</v>
      </c>
      <c r="Q39" s="23">
        <v>0.3</v>
      </c>
      <c r="R39">
        <v>0.1</v>
      </c>
      <c r="S39">
        <v>0.1</v>
      </c>
      <c r="V39" s="23">
        <f>VLOOKUP(D39,'sl metrics top horiz'!$B:$H,4,FALSE)</f>
        <v>15.58</v>
      </c>
      <c r="W39" s="44">
        <f>VLOOKUP(D39,'sl metrics top horiz'!$B:$H,5,FALSE)</f>
        <v>320</v>
      </c>
      <c r="Y39" s="44">
        <f>VLOOKUP(D39,'sl metrics top horiz'!M:O,3,FALSE)</f>
        <v>79</v>
      </c>
      <c r="Z39" s="44">
        <f>VLOOKUP(D39,'sl metrics top horiz'!B:K,8,FALSE)</f>
        <v>466</v>
      </c>
      <c r="AA39" s="44">
        <f>VLOOKUP(D39,'sl metrics top horiz'!B:K,9,FALSE)</f>
        <v>378</v>
      </c>
      <c r="AB39" s="44">
        <f t="shared" si="6"/>
        <v>844</v>
      </c>
      <c r="AC39" s="44">
        <f>VLOOKUP(D39,'sl metrics top horiz'!M:N,2,FALSE)</f>
        <v>1.2328042328042328</v>
      </c>
      <c r="AE39" s="44">
        <f>VLOOKUP(D39,'sl metrics top horiz'!$B:$H,7,FALSE)</f>
        <v>4.9000000000000004</v>
      </c>
      <c r="AJ39" s="23"/>
      <c r="AK39" s="23"/>
      <c r="AO39" s="44"/>
      <c r="AU39" s="20">
        <f>VLOOKUP(D39,'pl metrics'!A:H,5,FALSE)</f>
        <v>79</v>
      </c>
      <c r="AV39" s="20">
        <f>VLOOKUP(D39,'pl metrics'!BD:BH,2,FALSE)</f>
        <v>78</v>
      </c>
      <c r="AW39" s="20">
        <f>VLOOKUP(D39,'pl metrics'!BD:BH,3,FALSE)</f>
        <v>0</v>
      </c>
      <c r="AX39">
        <f>VLOOKUP(D39,'pl metrics'!J:S,5,FALSE)</f>
        <v>41</v>
      </c>
      <c r="AY39">
        <f>VLOOKUP(D39,'pl metrics'!AR:BB,11,FALSE)</f>
        <v>38</v>
      </c>
      <c r="AZ39" s="23">
        <f>VLOOKUP(D39,'pl metrics'!A:H,7,FALSE)</f>
        <v>5.3181818181818183</v>
      </c>
      <c r="BA39" s="45">
        <f>VLOOKUP(D39,'pl metrics'!J:Q,7,FALSE)</f>
        <v>5.7051282051282053</v>
      </c>
      <c r="BB39" s="45">
        <f>VLOOKUP(D39,'pl metrics'!BO:BP,2,FALSE)</f>
        <v>4.9210526315789478</v>
      </c>
      <c r="BC39" s="44">
        <v>47.269033946632902</v>
      </c>
      <c r="BD39" s="44">
        <f t="shared" si="7"/>
        <v>36.530644687918176</v>
      </c>
      <c r="BE39" s="137">
        <f t="shared" si="8"/>
        <v>30.335405751452594</v>
      </c>
      <c r="BF39" s="44">
        <f>VLOOKUP(D39,'pl metrics'!A:H,8,FALSE)</f>
        <v>18.9873417721519</v>
      </c>
      <c r="BG39" s="45">
        <f>VLOOKUP(D39,'pl metrics'!J:Q,8,FALSE)</f>
        <v>9.7560975609756095</v>
      </c>
      <c r="BH39" s="45">
        <f>VLOOKUP(D39,'pl metrics'!V:AA,5,FALSE)</f>
        <v>53.111663416068986</v>
      </c>
      <c r="BI39" s="44">
        <f>VLOOKUP(D39,'pl metrics'!AR:AX,6,FALSE)</f>
        <v>0</v>
      </c>
      <c r="BJ39" s="45">
        <f>VLOOKUP(D39,'pl metrics'!V:AA,6,FALSE)</f>
        <v>0.23734868205551285</v>
      </c>
      <c r="BK39" s="45">
        <f>VLOOKUP(D39,'pl metrics'!J:S,9,FALSE)</f>
        <v>1.2658227848101267</v>
      </c>
      <c r="BL39" s="45">
        <f>VLOOKUP(D39,'pl metrics'!V:AB,7,FALSE)</f>
        <v>3.5641025641025643</v>
      </c>
      <c r="BM39" s="25">
        <f>VLOOKUP(D39,'pl metrics'!AR:BA,8,FALSE)</f>
        <v>4.57</v>
      </c>
      <c r="BN39" s="25">
        <f>VLOOKUP(D39,'pl metrics'!BD:BH,4,FALSE)</f>
        <v>4.5570000000000004</v>
      </c>
      <c r="BO39" s="44" t="str">
        <f>VLOOKUP(D39,'pl metrics'!BD:BH,5,FALSE)</f>
        <v>x</v>
      </c>
      <c r="BP39">
        <f>VLOOKUP(D39,'pl metrics'!AR:BA,9,FALSE)</f>
        <v>3.802</v>
      </c>
      <c r="BQ39">
        <f>VLOOKUP(D39,'pl metrics'!AR:BA,10,FALSE)</f>
        <v>3.96</v>
      </c>
      <c r="BR39" s="44">
        <f>VLOOKUP(D39,'pl metrics'!AN:AP,3,FALSE)</f>
        <v>218.86</v>
      </c>
      <c r="BS39" s="13">
        <f>VLOOKUP(D39,'pl metrics'!AN:AP,2,FALSE)</f>
        <v>22.799999999999997</v>
      </c>
      <c r="BT39" s="44">
        <f>VLOOKUP(D39,'pl metrics'!AJ:AK,2,FALSE)</f>
        <v>25.888750000000002</v>
      </c>
      <c r="BU39" s="44">
        <f>VLOOKUP(D39,'pl metrics'!$AE:$AH,2,FALSE)</f>
        <v>15.647500000000003</v>
      </c>
      <c r="BV39" s="44">
        <f>VLOOKUP(D39,'pl metrics'!$AE:$AH,3,FALSE)</f>
        <v>132.82125000000002</v>
      </c>
      <c r="BW39" s="44">
        <f>VLOOKUP(D39,'pl metrics'!$AE:$AH,4,FALSE)</f>
        <v>3.0850000000000009</v>
      </c>
      <c r="BX39" t="str">
        <f>VLOOKUP(B39,'site info'!H:T,11,FALSE)</f>
        <v>Forest</v>
      </c>
      <c r="BY39" t="str">
        <f>VLOOKUP(B39,'site info'!H:T,13,FALSE)</f>
        <v>Fresh</v>
      </c>
      <c r="BZ39" t="str">
        <f>VLOOKUP(B39,'site info'!H:T,12,FALSE)</f>
        <v>Tidal</v>
      </c>
      <c r="CA39" t="str">
        <f>VLOOKUP(H39,'site info'!G:U,15,FALSE)</f>
        <v>Yes</v>
      </c>
      <c r="CB39" t="s">
        <v>1041</v>
      </c>
      <c r="CC39" s="44">
        <v>320</v>
      </c>
      <c r="CD39" s="90" t="s">
        <v>1040</v>
      </c>
    </row>
    <row r="40" spans="1:82" x14ac:dyDescent="0.25">
      <c r="A40" t="s">
        <v>19</v>
      </c>
      <c r="B40" t="s">
        <v>151</v>
      </c>
      <c r="C40" t="s">
        <v>148</v>
      </c>
      <c r="D40" s="43" t="s">
        <v>150</v>
      </c>
      <c r="E40" t="s">
        <v>145</v>
      </c>
      <c r="F40">
        <f>VLOOKUP(B40,'site info'!H:M,5,FALSE)</f>
        <v>35.42403006</v>
      </c>
      <c r="G40">
        <f>VLOOKUP(B40,'site info'!H:M,6,FALSE)</f>
        <v>-76.901658159999997</v>
      </c>
      <c r="H40" t="s">
        <v>148</v>
      </c>
      <c r="I40" s="20">
        <v>2022</v>
      </c>
      <c r="J40" s="20">
        <v>10</v>
      </c>
      <c r="K40" s="20">
        <v>2</v>
      </c>
      <c r="L40" s="20">
        <v>2</v>
      </c>
      <c r="M40" s="22">
        <v>7.1753500607357121E-3</v>
      </c>
      <c r="N40" s="24">
        <v>2.4973063668681111E-4</v>
      </c>
      <c r="O40" s="23" t="s">
        <v>28</v>
      </c>
      <c r="P40" s="20" t="s">
        <v>26</v>
      </c>
      <c r="Q40" s="23">
        <v>0.3</v>
      </c>
      <c r="R40">
        <v>0.1</v>
      </c>
      <c r="S40">
        <v>0.1</v>
      </c>
      <c r="T40" s="20">
        <f>VLOOKUP(D40,'sl metrics top horiz'!B:H,2,FALSE)</f>
        <v>26.53</v>
      </c>
      <c r="U40">
        <f>VLOOKUP(D40,'sl metrics top horiz'!$B:$H,3,FALSE)</f>
        <v>0.24</v>
      </c>
      <c r="V40" s="20">
        <f>VLOOKUP(D40,'sl metrics top horiz'!$B:$H,4,FALSE)</f>
        <v>7.39</v>
      </c>
      <c r="W40" s="44">
        <f>VLOOKUP(D40,'sl metrics top horiz'!$B:$H,5,FALSE)</f>
        <v>266</v>
      </c>
      <c r="X40" s="44">
        <f>VLOOKUP(D40,'sl metrics top horiz'!Q:R,2,FALSE)</f>
        <v>183.12</v>
      </c>
      <c r="Y40" s="44">
        <f>VLOOKUP(D40,'sl metrics top horiz'!M:O,3,FALSE)</f>
        <v>64</v>
      </c>
      <c r="Z40" s="44">
        <f>VLOOKUP(D40,'sl metrics top horiz'!B:K,8,FALSE)</f>
        <v>277</v>
      </c>
      <c r="AA40" s="44">
        <f>VLOOKUP(D40,'sl metrics top horiz'!B:K,9,FALSE)</f>
        <v>211</v>
      </c>
      <c r="AB40" s="44">
        <f t="shared" si="6"/>
        <v>488</v>
      </c>
      <c r="AC40" s="44">
        <f>VLOOKUP(D40,'sl metrics top horiz'!M:N,2,FALSE)</f>
        <v>1.3127962085308056</v>
      </c>
      <c r="AD40" s="20">
        <f>VLOOKUP(D40,'sl metrics top horiz'!$B:$H,6,FALSE)</f>
        <v>6.5</v>
      </c>
      <c r="AE40" s="44">
        <f>VLOOKUP(D40,'sl metrics top horiz'!$B:$H,7,FALSE)</f>
        <v>5.4</v>
      </c>
      <c r="AF40" s="20">
        <f>VLOOKUP(D40,'wtr metrics'!C:AQ,23,FALSE)</f>
        <v>360</v>
      </c>
      <c r="AG40" s="20">
        <f>VLOOKUP(D40,'wtr metrics'!C:AQ,19,FALSE)</f>
        <v>74</v>
      </c>
      <c r="AH40" s="20">
        <f>VLOOKUP(D40,'wtr metrics'!C:AQ,16,FALSE)</f>
        <v>3.8</v>
      </c>
      <c r="AI40" s="44">
        <f>VLOOKUP(D40,'wtr metrics'!C:AQ,12,FALSE)</f>
        <v>2190.7629999999999</v>
      </c>
      <c r="AJ40" s="23">
        <f>VLOOKUP(D40,'wtr metrics'!C:AQ,8,FALSE)</f>
        <v>1.1351979999999999</v>
      </c>
      <c r="AK40" s="23">
        <f>VLOOKUP(D40,'wtr metrics'!C:M,11,FALSE)</f>
        <v>6.0421829999999996</v>
      </c>
      <c r="AL40" s="20">
        <f>VLOOKUP(D40,'wtr metrics'!C:AQ,41,FALSE)</f>
        <v>190</v>
      </c>
      <c r="AM40" s="20">
        <f>VLOOKUP(D40,'wtr metrics'!C:AQ,37,FALSE)</f>
        <v>10</v>
      </c>
      <c r="AN40" s="20">
        <f>VLOOKUP(D40,'wtr metrics'!C:AQ,34,FALSE)</f>
        <v>1.8</v>
      </c>
      <c r="AO40" s="44">
        <f>VLOOKUP(D40,'wtr metrics'!C:AQ,30,FALSE)</f>
        <v>1330.7270000000001</v>
      </c>
      <c r="AP40" s="20">
        <f>VLOOKUP(D40,'wtr metrics'!C:AQ,26,FALSE)</f>
        <v>0.67294589999999999</v>
      </c>
      <c r="AQ40" s="23">
        <v>0.67294589999999999</v>
      </c>
      <c r="AR40" s="23">
        <f>VLOOKUP(D40,'wtr metrics'!C:AE,29,FALSE)</f>
        <v>5.1497039999999998</v>
      </c>
      <c r="AS40" s="13">
        <v>68.888888888888886</v>
      </c>
      <c r="AT40" s="13" t="s">
        <v>1051</v>
      </c>
      <c r="AU40" s="20">
        <f>VLOOKUP(D40,'pl metrics'!A:H,5,FALSE)</f>
        <v>80</v>
      </c>
      <c r="AV40" s="20">
        <f>VLOOKUP(D40,'pl metrics'!BD:BH,2,FALSE)</f>
        <v>77</v>
      </c>
      <c r="AW40" s="20">
        <f>VLOOKUP(D40,'pl metrics'!BD:BH,3,FALSE)</f>
        <v>1</v>
      </c>
      <c r="AX40">
        <f>VLOOKUP(D40,'pl metrics'!J:S,5,FALSE)</f>
        <v>39</v>
      </c>
      <c r="AY40">
        <f>VLOOKUP(D40,'pl metrics'!AR:BB,11,FALSE)</f>
        <v>39</v>
      </c>
      <c r="AZ40" s="23">
        <f>VLOOKUP(D40,'pl metrics'!A:H,7,FALSE)</f>
        <v>5.3205128205128203</v>
      </c>
      <c r="BA40" s="45">
        <f>VLOOKUP(D40,'pl metrics'!J:Q,7,FALSE)</f>
        <v>5.8205128205128203</v>
      </c>
      <c r="BB40" s="45">
        <f>VLOOKUP(D40,'pl metrics'!BO:BP,2,FALSE)</f>
        <v>4.8205128205128203</v>
      </c>
      <c r="BC40" s="44">
        <v>47.588113367303215</v>
      </c>
      <c r="BD40" s="44">
        <f t="shared" si="7"/>
        <v>36.349090913754779</v>
      </c>
      <c r="BE40" s="137">
        <f t="shared" si="8"/>
        <v>30.104092915356379</v>
      </c>
      <c r="BF40" s="44">
        <f>VLOOKUP(D40,'pl metrics'!A:H,8,FALSE)</f>
        <v>25</v>
      </c>
      <c r="BG40" s="45">
        <f>VLOOKUP(D40,'pl metrics'!J:Q,8,FALSE)</f>
        <v>17.948717948717949</v>
      </c>
      <c r="BH40" s="45">
        <f>VLOOKUP(D40,'pl metrics'!V:AA,5,FALSE)</f>
        <v>51.407294060651886</v>
      </c>
      <c r="BI40" s="44">
        <f>VLOOKUP(D40,'pl metrics'!AR:AX,6,FALSE)</f>
        <v>1.2820512820512819</v>
      </c>
      <c r="BJ40" s="45">
        <f>VLOOKUP(D40,'pl metrics'!V:AA,6,FALSE)</f>
        <v>8.8620532786643103E-3</v>
      </c>
      <c r="BK40" s="45">
        <f>VLOOKUP(D40,'pl metrics'!J:S,9,FALSE)</f>
        <v>0</v>
      </c>
      <c r="BL40" s="45">
        <f>VLOOKUP(D40,'pl metrics'!V:AB,7,FALSE)</f>
        <v>3.7820512820512819</v>
      </c>
      <c r="BM40" s="25">
        <f>VLOOKUP(D40,'pl metrics'!AR:BA,8,FALSE)</f>
        <v>4.5430000000000001</v>
      </c>
      <c r="BN40" s="25">
        <f>VLOOKUP(D40,'pl metrics'!BD:BH,4,FALSE)</f>
        <v>4.53</v>
      </c>
      <c r="BO40" s="44">
        <f>VLOOKUP(D40,'pl metrics'!BD:BH,5,FALSE)</f>
        <v>0</v>
      </c>
      <c r="BP40">
        <f>VLOOKUP(D40,'pl metrics'!AR:BA,9,FALSE)</f>
        <v>3.8239999999999998</v>
      </c>
      <c r="BQ40">
        <f>VLOOKUP(D40,'pl metrics'!AR:BA,10,FALSE)</f>
        <v>3.8809999999999998</v>
      </c>
      <c r="BR40" s="44">
        <f>VLOOKUP(D40,'pl metrics'!AN:AP,3,FALSE)</f>
        <v>285.73</v>
      </c>
      <c r="BS40" s="13">
        <f>VLOOKUP(D40,'pl metrics'!AN:AP,2,FALSE)</f>
        <v>65.400000000000006</v>
      </c>
      <c r="BT40" s="44">
        <f>VLOOKUP(D40,'pl metrics'!AJ:AK,2,FALSE)</f>
        <v>29.863749999999971</v>
      </c>
      <c r="BU40" s="44">
        <f>VLOOKUP(D40,'pl metrics'!$AE:$AH,2,FALSE)</f>
        <v>21.479999999999993</v>
      </c>
      <c r="BV40" s="44">
        <f>VLOOKUP(D40,'pl metrics'!$AE:$AH,3,FALSE)</f>
        <v>61.09</v>
      </c>
      <c r="BW40" s="44">
        <f>VLOOKUP(D40,'pl metrics'!$AE:$AH,4,FALSE)</f>
        <v>2.3862500000000004</v>
      </c>
      <c r="BX40" t="str">
        <f>VLOOKUP(B40,'site info'!H:T,11,FALSE)</f>
        <v>Forest</v>
      </c>
      <c r="BY40" t="str">
        <f>VLOOKUP(B40,'site info'!H:T,13,FALSE)</f>
        <v>Fresh</v>
      </c>
      <c r="BZ40" t="str">
        <f>VLOOKUP(B40,'site info'!H:T,12,FALSE)</f>
        <v>Tidal</v>
      </c>
      <c r="CA40" t="str">
        <f>VLOOKUP(H40,'site info'!G:U,15,FALSE)</f>
        <v>Yes</v>
      </c>
      <c r="CB40" t="s">
        <v>1041</v>
      </c>
      <c r="CC40" s="44">
        <v>266</v>
      </c>
      <c r="CD40" s="90" t="s">
        <v>1040</v>
      </c>
    </row>
    <row r="41" spans="1:82" x14ac:dyDescent="0.25">
      <c r="A41" t="s">
        <v>19</v>
      </c>
      <c r="B41" t="s">
        <v>156</v>
      </c>
      <c r="C41" t="s">
        <v>155</v>
      </c>
      <c r="D41" s="43" t="s">
        <v>154</v>
      </c>
      <c r="E41" t="s">
        <v>152</v>
      </c>
      <c r="F41">
        <f>VLOOKUP(B41,'site info'!H:M,5,FALSE)</f>
        <v>36.083014689999999</v>
      </c>
      <c r="G41">
        <f>VLOOKUP(B41,'site info'!H:M,6,FALSE)</f>
        <v>-75.724222960000006</v>
      </c>
      <c r="H41" t="s">
        <v>155</v>
      </c>
      <c r="I41" s="20">
        <v>1988</v>
      </c>
      <c r="J41" s="20">
        <v>34</v>
      </c>
      <c r="K41" s="20">
        <v>1</v>
      </c>
      <c r="L41" s="20">
        <v>1</v>
      </c>
      <c r="M41" s="22">
        <v>5.544081635785683E-3</v>
      </c>
      <c r="N41" s="24">
        <v>2.3580314424826958E-4</v>
      </c>
      <c r="O41" s="23" t="s">
        <v>28</v>
      </c>
      <c r="P41" s="20" t="s">
        <v>26</v>
      </c>
      <c r="Q41" s="23">
        <v>0.4</v>
      </c>
      <c r="R41">
        <v>0.8</v>
      </c>
      <c r="S41">
        <v>0.8</v>
      </c>
      <c r="V41" s="23">
        <f>VLOOKUP(D41,'sl metrics top horiz'!$B:$H,4,FALSE)</f>
        <v>15.42</v>
      </c>
      <c r="W41" s="44">
        <f>VLOOKUP(D41,'sl metrics top horiz'!$B:$H,5,FALSE)</f>
        <v>498.12</v>
      </c>
      <c r="Y41" s="44">
        <f>VLOOKUP(D41,'sl metrics top horiz'!M:O,3,FALSE)</f>
        <v>456.17</v>
      </c>
      <c r="Z41" s="44">
        <f>VLOOKUP(D41,'sl metrics top horiz'!B:K,8,FALSE)</f>
        <v>9686</v>
      </c>
      <c r="AA41" s="44">
        <f>VLOOKUP(D41,'sl metrics top horiz'!B:K,9,FALSE)</f>
        <v>1242.26</v>
      </c>
      <c r="AB41" s="44">
        <f t="shared" si="6"/>
        <v>10928.26</v>
      </c>
      <c r="AC41" s="44">
        <f>VLOOKUP(D41,'sl metrics top horiz'!M:N,2,FALSE)</f>
        <v>7.7970795163653346</v>
      </c>
      <c r="AE41" s="44">
        <f>VLOOKUP(D41,'sl metrics top horiz'!$B:$H,7,FALSE)</f>
        <v>5.04</v>
      </c>
      <c r="AJ41" s="23"/>
      <c r="AK41" s="23"/>
      <c r="AO41" s="44"/>
      <c r="AU41" s="20">
        <f>VLOOKUP(D41,'pl metrics'!A:H,5,FALSE)</f>
        <v>35</v>
      </c>
      <c r="AV41" s="20">
        <f>VLOOKUP(D41,'pl metrics'!BD:BH,2,FALSE)</f>
        <v>33</v>
      </c>
      <c r="AW41" s="20">
        <f>VLOOKUP(D41,'pl metrics'!BD:BH,3,FALSE)</f>
        <v>0</v>
      </c>
      <c r="AX41">
        <f>VLOOKUP(D41,'pl metrics'!J:S,5,FALSE)</f>
        <v>16</v>
      </c>
      <c r="AY41">
        <f>VLOOKUP(D41,'pl metrics'!AR:BB,11,FALSE)</f>
        <v>19</v>
      </c>
      <c r="AZ41" s="23">
        <f>VLOOKUP(D41,'pl metrics'!A:H,7,FALSE)</f>
        <v>5.453125</v>
      </c>
      <c r="BA41" s="45">
        <f>VLOOKUP(D41,'pl metrics'!J:Q,7,FALSE)</f>
        <v>6.115384615384615</v>
      </c>
      <c r="BB41" s="45">
        <f>VLOOKUP(D41,'pl metrics'!BO:BP,2,FALSE)</f>
        <v>5</v>
      </c>
      <c r="BC41" s="44">
        <v>32.261122567215097</v>
      </c>
      <c r="BD41" s="44">
        <f t="shared" si="7"/>
        <v>24.46153846153846</v>
      </c>
      <c r="BE41" s="137">
        <f t="shared" si="8"/>
        <v>21.794494717703369</v>
      </c>
      <c r="BF41" s="44">
        <f>VLOOKUP(D41,'pl metrics'!A:H,8,FALSE)</f>
        <v>17.142857142857142</v>
      </c>
      <c r="BG41" s="45">
        <f>VLOOKUP(D41,'pl metrics'!J:Q,8,FALSE)</f>
        <v>25</v>
      </c>
      <c r="BH41" s="45">
        <f>VLOOKUP(D41,'pl metrics'!V:AA,5,FALSE)</f>
        <v>2.5765321465086912</v>
      </c>
      <c r="BI41" s="44">
        <f>VLOOKUP(D41,'pl metrics'!AR:AX,6,FALSE)</f>
        <v>0</v>
      </c>
      <c r="BJ41" s="45">
        <f>VLOOKUP(D41,'pl metrics'!V:AA,6,FALSE)</f>
        <v>0</v>
      </c>
      <c r="BK41" s="45">
        <f>VLOOKUP(D41,'pl metrics'!J:S,9,FALSE)</f>
        <v>0</v>
      </c>
      <c r="BL41" s="45">
        <f>VLOOKUP(D41,'pl metrics'!V:AB,7,FALSE)</f>
        <v>3.8484848484848486</v>
      </c>
      <c r="BM41" s="25">
        <f>VLOOKUP(D41,'pl metrics'!AR:BA,8,FALSE)</f>
        <v>3.7229999999999999</v>
      </c>
      <c r="BN41" s="25">
        <f>VLOOKUP(D41,'pl metrics'!BD:BH,4,FALSE)</f>
        <v>3.66</v>
      </c>
      <c r="BO41" s="44" t="str">
        <f>VLOOKUP(D41,'pl metrics'!BD:BH,5,FALSE)</f>
        <v>x</v>
      </c>
      <c r="BP41">
        <f>VLOOKUP(D41,'pl metrics'!AR:BA,9,FALSE)</f>
        <v>3.0910000000000002</v>
      </c>
      <c r="BQ41">
        <f>VLOOKUP(D41,'pl metrics'!AR:BA,10,FALSE)</f>
        <v>3.0539999999999998</v>
      </c>
      <c r="BR41" s="44">
        <f>VLOOKUP(D41,'pl metrics'!AN:AP,3,FALSE)</f>
        <v>14.900000000000002</v>
      </c>
      <c r="BS41" s="13">
        <f>VLOOKUP(D41,'pl metrics'!AN:AP,2,FALSE)</f>
        <v>2</v>
      </c>
      <c r="BT41" s="44">
        <f>VLOOKUP(D41,'pl metrics'!AJ:AK,2,FALSE)</f>
        <v>2.6850000000000001</v>
      </c>
      <c r="BU41" s="44">
        <f>VLOOKUP(D41,'pl metrics'!$AE:$AH,2,FALSE)</f>
        <v>0.53</v>
      </c>
      <c r="BV41" s="44">
        <f>VLOOKUP(D41,'pl metrics'!$AE:$AH,3,FALSE)</f>
        <v>92.557500000000005</v>
      </c>
      <c r="BW41" s="44">
        <f>VLOOKUP(D41,'pl metrics'!$AE:$AH,4,FALSE)</f>
        <v>30.547500000000007</v>
      </c>
      <c r="BX41" t="str">
        <f>VLOOKUP(B41,'site info'!H:T,11,FALSE)</f>
        <v>Forest</v>
      </c>
      <c r="BY41" t="str">
        <f>VLOOKUP(B41,'site info'!H:T,13,FALSE)</f>
        <v>Fresh</v>
      </c>
      <c r="BZ41" t="str">
        <f>VLOOKUP(B41,'site info'!H:T,12,FALSE)</f>
        <v>Non-tidal</v>
      </c>
      <c r="CA41" t="str">
        <f>VLOOKUP(H41,'site info'!G:U,15,FALSE)</f>
        <v>Yes</v>
      </c>
      <c r="CB41" t="s">
        <v>1040</v>
      </c>
      <c r="CC41" s="44">
        <v>498.12</v>
      </c>
      <c r="CD41" s="90" t="s">
        <v>1040</v>
      </c>
    </row>
    <row r="42" spans="1:82" x14ac:dyDescent="0.25">
      <c r="A42" t="s">
        <v>19</v>
      </c>
      <c r="B42" t="s">
        <v>158</v>
      </c>
      <c r="C42" t="s">
        <v>155</v>
      </c>
      <c r="D42" s="43" t="s">
        <v>157</v>
      </c>
      <c r="E42" t="s">
        <v>152</v>
      </c>
      <c r="F42">
        <f>VLOOKUP(B42,'site info'!H:M,5,FALSE)</f>
        <v>36.083014689999999</v>
      </c>
      <c r="G42">
        <f>VLOOKUP(B42,'site info'!H:M,6,FALSE)</f>
        <v>-75.724222960000006</v>
      </c>
      <c r="H42" t="s">
        <v>155</v>
      </c>
      <c r="I42" s="20">
        <v>2022</v>
      </c>
      <c r="J42" s="20">
        <v>34</v>
      </c>
      <c r="K42" s="20">
        <v>2</v>
      </c>
      <c r="L42" s="20">
        <v>2</v>
      </c>
      <c r="M42" s="22">
        <v>5.544081635785683E-3</v>
      </c>
      <c r="N42" s="24">
        <v>2.3580314424826958E-4</v>
      </c>
      <c r="O42" s="23" t="s">
        <v>28</v>
      </c>
      <c r="P42" s="20" t="s">
        <v>26</v>
      </c>
      <c r="Q42" s="23">
        <v>0.4</v>
      </c>
      <c r="R42">
        <v>0.8</v>
      </c>
      <c r="S42">
        <v>0.8</v>
      </c>
      <c r="T42" s="20">
        <f>VLOOKUP(D42,'sl metrics top horiz'!B:H,2,FALSE)</f>
        <v>41.183333333333337</v>
      </c>
      <c r="U42">
        <f>VLOOKUP(D42,'sl metrics top horiz'!$B:$H,3,FALSE)</f>
        <v>0.34333333333333327</v>
      </c>
      <c r="V42" s="20">
        <f>VLOOKUP(D42,'sl metrics top horiz'!$B:$H,4,FALSE)</f>
        <v>13.67</v>
      </c>
      <c r="W42" s="44">
        <f>VLOOKUP(D42,'sl metrics top horiz'!$B:$H,5,FALSE)</f>
        <v>241.33333333333334</v>
      </c>
      <c r="X42" s="44">
        <f>VLOOKUP(D42,'sl metrics top horiz'!Q:R,2,FALSE)</f>
        <v>248.50333333333333</v>
      </c>
      <c r="Y42" s="44">
        <f>VLOOKUP(D42,'sl metrics top horiz'!M:O,3,FALSE)</f>
        <v>13.333333333333334</v>
      </c>
      <c r="Z42" s="44">
        <f>VLOOKUP(D42,'sl metrics top horiz'!B:K,8,FALSE)</f>
        <v>1612.3333333333333</v>
      </c>
      <c r="AA42" s="44">
        <f>VLOOKUP(D42,'sl metrics top horiz'!B:K,9,FALSE)</f>
        <v>233.66666666666666</v>
      </c>
      <c r="AB42" s="44">
        <f t="shared" si="6"/>
        <v>1846</v>
      </c>
      <c r="AC42" s="44">
        <f>VLOOKUP(D42,'sl metrics top horiz'!M:N,2,FALSE)</f>
        <v>21.018176621836965</v>
      </c>
      <c r="AD42" s="20">
        <f>VLOOKUP(D42,'sl metrics top horiz'!$B:$H,6,FALSE)</f>
        <v>6.6000000000000005</v>
      </c>
      <c r="AE42" s="44">
        <f>VLOOKUP(D42,'sl metrics top horiz'!$B:$H,7,FALSE)</f>
        <v>6.166666666666667</v>
      </c>
      <c r="AF42" s="20">
        <f>VLOOKUP(D42,'wtr metrics'!C:AQ,23,FALSE)</f>
        <v>76</v>
      </c>
      <c r="AG42" s="20">
        <f>VLOOKUP(D42,'wtr metrics'!C:AQ,19,FALSE)</f>
        <v>2</v>
      </c>
      <c r="AH42" s="20">
        <f>VLOOKUP(D42,'wtr metrics'!C:AQ,16,FALSE)</f>
        <v>0.65</v>
      </c>
      <c r="AI42" s="44">
        <f>VLOOKUP(D42,'wtr metrics'!C:AQ,12,FALSE)</f>
        <v>680.50019999999995</v>
      </c>
      <c r="AJ42" s="48">
        <f>VLOOKUP(D42,'wtr metrics'!C:AQ,8,FALSE)</f>
        <v>0.37119099999999999</v>
      </c>
      <c r="AK42" s="23">
        <f>VLOOKUP(D42,'wtr metrics'!C:M,11,FALSE)</f>
        <v>6.5988179999999996</v>
      </c>
      <c r="AL42" s="20">
        <f>VLOOKUP(D42,'wtr metrics'!C:AQ,41,FALSE)</f>
        <v>210</v>
      </c>
      <c r="AM42" s="20">
        <f>VLOOKUP(D42,'wtr metrics'!C:AQ,37,FALSE)</f>
        <v>2</v>
      </c>
      <c r="AN42" s="20">
        <f>VLOOKUP(D42,'wtr metrics'!C:AQ,34,FALSE)</f>
        <v>2.5</v>
      </c>
      <c r="AO42" s="44">
        <f>VLOOKUP(D42,'wtr metrics'!C:AQ,30,FALSE)</f>
        <v>1597.625</v>
      </c>
      <c r="AP42" s="20">
        <f>VLOOKUP(D42,'wtr metrics'!C:AQ,26,FALSE)</f>
        <v>0.9026708</v>
      </c>
      <c r="AQ42" s="23">
        <v>0.9026708</v>
      </c>
      <c r="AR42" s="23">
        <f>VLOOKUP(D42,'wtr metrics'!C:AE,29,FALSE)</f>
        <v>6.3115240000000004</v>
      </c>
      <c r="AS42" s="13">
        <v>87.777777777777771</v>
      </c>
      <c r="AT42" s="13" t="s">
        <v>1050</v>
      </c>
      <c r="AU42" s="20">
        <f>VLOOKUP(D42,'pl metrics'!A:H,5,FALSE)</f>
        <v>51</v>
      </c>
      <c r="AV42" s="20">
        <f>VLOOKUP(D42,'pl metrics'!BD:BH,2,FALSE)</f>
        <v>45</v>
      </c>
      <c r="AW42" s="20">
        <f>VLOOKUP(D42,'pl metrics'!BD:BH,3,FALSE)</f>
        <v>1</v>
      </c>
      <c r="AX42">
        <f>VLOOKUP(D42,'pl metrics'!J:S,5,FALSE)</f>
        <v>19</v>
      </c>
      <c r="AY42">
        <f>VLOOKUP(D42,'pl metrics'!AR:BB,11,FALSE)</f>
        <v>31</v>
      </c>
      <c r="AZ42" s="23">
        <f>VLOOKUP(D42,'pl metrics'!A:H,7,FALSE)</f>
        <v>5.1363636363636367</v>
      </c>
      <c r="BA42" s="45">
        <f>VLOOKUP(D42,'pl metrics'!J:Q,7,FALSE)</f>
        <v>5.9375</v>
      </c>
      <c r="BB42" s="45">
        <f>VLOOKUP(D42,'pl metrics'!BO:BP,2,FALSE)</f>
        <v>4.6785714285714288</v>
      </c>
      <c r="BC42" s="44">
        <v>36.680973292061005</v>
      </c>
      <c r="BD42" s="44">
        <f t="shared" si="7"/>
        <v>25.880962477272753</v>
      </c>
      <c r="BE42" s="137">
        <f t="shared" si="8"/>
        <v>26.049183268954746</v>
      </c>
      <c r="BF42" s="44">
        <f>VLOOKUP(D42,'pl metrics'!A:H,8,FALSE)</f>
        <v>19.607843137254903</v>
      </c>
      <c r="BG42" s="45">
        <f>VLOOKUP(D42,'pl metrics'!J:Q,8,FALSE)</f>
        <v>21.052631578947366</v>
      </c>
      <c r="BH42" s="45">
        <f>VLOOKUP(D42,'pl metrics'!V:AA,5,FALSE)</f>
        <v>20.256286868999581</v>
      </c>
      <c r="BI42" s="44">
        <f>VLOOKUP(D42,'pl metrics'!AR:AX,6,FALSE)</f>
        <v>2.1739130434782608</v>
      </c>
      <c r="BJ42" s="45">
        <f>VLOOKUP(D42,'pl metrics'!V:AA,6,FALSE)</f>
        <v>0.2039257387260362</v>
      </c>
      <c r="BK42" s="45">
        <f>VLOOKUP(D42,'pl metrics'!J:S,9,FALSE)</f>
        <v>0</v>
      </c>
      <c r="BL42" s="45">
        <f>VLOOKUP(D42,'pl metrics'!V:AB,7,FALSE)</f>
        <v>3.4347826086956523</v>
      </c>
      <c r="BM42" s="25">
        <f>VLOOKUP(D42,'pl metrics'!AR:BA,8,FALSE)</f>
        <v>4.024</v>
      </c>
      <c r="BN42" s="25">
        <f>VLOOKUP(D42,'pl metrics'!BD:BH,4,FALSE)</f>
        <v>3.911</v>
      </c>
      <c r="BO42" s="44">
        <f>VLOOKUP(D42,'pl metrics'!BD:BH,5,FALSE)</f>
        <v>0</v>
      </c>
      <c r="BP42">
        <f>VLOOKUP(D42,'pl metrics'!AR:BA,9,FALSE)</f>
        <v>3.5329999999999999</v>
      </c>
      <c r="BQ42">
        <f>VLOOKUP(D42,'pl metrics'!AR:BA,10,FALSE)</f>
        <v>3.0710000000000002</v>
      </c>
      <c r="BR42" s="44">
        <f>VLOOKUP(D42,'pl metrics'!AN:AP,3,FALSE)</f>
        <v>360.7833333333333</v>
      </c>
      <c r="BS42" s="13">
        <f>VLOOKUP(D42,'pl metrics'!AN:AP,2,FALSE)</f>
        <v>67.666666666666671</v>
      </c>
      <c r="BT42" s="44">
        <f>VLOOKUP(D42,'pl metrics'!AJ:AK,2,FALSE)</f>
        <v>53.157499999999999</v>
      </c>
      <c r="BU42" s="44">
        <f>VLOOKUP(D42,'pl metrics'!$AE:$AH,2,FALSE)</f>
        <v>18.527499999999996</v>
      </c>
      <c r="BV42" s="44">
        <f>VLOOKUP(D42,'pl metrics'!$AE:$AH,3,FALSE)</f>
        <v>137.45000000000002</v>
      </c>
      <c r="BW42" s="44">
        <f>VLOOKUP(D42,'pl metrics'!$AE:$AH,4,FALSE)</f>
        <v>20.162500000000001</v>
      </c>
      <c r="BX42" t="str">
        <f>VLOOKUP(B42,'site info'!H:T,11,FALSE)</f>
        <v>Forest</v>
      </c>
      <c r="BY42" t="str">
        <f>VLOOKUP(B42,'site info'!H:T,13,FALSE)</f>
        <v>Fresh</v>
      </c>
      <c r="BZ42" t="str">
        <f>VLOOKUP(B42,'site info'!H:T,12,FALSE)</f>
        <v>Non-tidal</v>
      </c>
      <c r="CA42" t="str">
        <f>VLOOKUP(H42,'site info'!G:U,15,FALSE)</f>
        <v>Yes</v>
      </c>
      <c r="CB42" t="s">
        <v>1041</v>
      </c>
      <c r="CC42" s="44">
        <v>241.33333333333334</v>
      </c>
      <c r="CD42" s="90" t="s">
        <v>1040</v>
      </c>
    </row>
    <row r="43" spans="1:82" x14ac:dyDescent="0.25">
      <c r="A43" t="s">
        <v>19</v>
      </c>
      <c r="B43" t="s">
        <v>170</v>
      </c>
      <c r="C43" t="s">
        <v>169</v>
      </c>
      <c r="D43" s="43" t="s">
        <v>168</v>
      </c>
      <c r="E43" t="s">
        <v>166</v>
      </c>
      <c r="F43">
        <f>VLOOKUP(B43,'site info'!H:M,5,FALSE)</f>
        <v>36.389929100000003</v>
      </c>
      <c r="G43">
        <f>VLOOKUP(B43,'site info'!H:M,6,FALSE)</f>
        <v>-75.834204249999999</v>
      </c>
      <c r="H43" t="s">
        <v>169</v>
      </c>
      <c r="I43" s="20">
        <v>2003</v>
      </c>
      <c r="J43" s="20">
        <v>19</v>
      </c>
      <c r="K43" s="20">
        <v>1</v>
      </c>
      <c r="L43" s="20">
        <v>1</v>
      </c>
      <c r="M43" s="22">
        <v>1.2860264340863975E-3</v>
      </c>
      <c r="N43" s="24">
        <v>4.8020705656468151E-4</v>
      </c>
      <c r="O43" s="23" t="s">
        <v>28</v>
      </c>
      <c r="P43" s="20" t="s">
        <v>26</v>
      </c>
      <c r="Q43" s="23">
        <v>0.62</v>
      </c>
      <c r="R43">
        <v>0.08</v>
      </c>
      <c r="S43">
        <v>0.08</v>
      </c>
      <c r="V43" s="23">
        <f>VLOOKUP(D43,'sl metrics top horiz'!$B:$H,4,FALSE)</f>
        <v>12.47</v>
      </c>
      <c r="W43" s="44">
        <f>VLOOKUP(D43,'sl metrics top horiz'!$B:$H,5,FALSE)</f>
        <v>100</v>
      </c>
      <c r="Y43" s="44">
        <f>VLOOKUP(D43,'sl metrics top horiz'!M:O,3,FALSE)</f>
        <v>80.75</v>
      </c>
      <c r="Z43" s="44">
        <f>VLOOKUP(D43,'sl metrics top horiz'!B:K,8,FALSE)</f>
        <v>274.25</v>
      </c>
      <c r="AA43" s="44">
        <f>VLOOKUP(D43,'sl metrics top horiz'!B:K,9,FALSE)</f>
        <v>207</v>
      </c>
      <c r="AB43" s="44">
        <f t="shared" si="6"/>
        <v>481.25</v>
      </c>
      <c r="AC43" s="44">
        <f>VLOOKUP(D43,'sl metrics top horiz'!M:N,2,FALSE)</f>
        <v>1.3248792270531402</v>
      </c>
      <c r="AE43" s="44">
        <f>VLOOKUP(D43,'sl metrics top horiz'!$B:$H,7,FALSE)</f>
        <v>4.33</v>
      </c>
      <c r="AJ43" s="23"/>
      <c r="AK43" s="23"/>
      <c r="AO43" s="44"/>
      <c r="AU43" s="20">
        <f>VLOOKUP(D43,'pl metrics'!A:H,5,FALSE)</f>
        <v>37</v>
      </c>
      <c r="AV43" s="20">
        <f>VLOOKUP(D43,'pl metrics'!BD:BH,2,FALSE)</f>
        <v>34</v>
      </c>
      <c r="AW43" s="20">
        <f>VLOOKUP(D43,'pl metrics'!BD:BH,3,FALSE)</f>
        <v>0</v>
      </c>
      <c r="AX43">
        <f>VLOOKUP(D43,'pl metrics'!J:S,5,FALSE)</f>
        <v>16</v>
      </c>
      <c r="AY43">
        <f>VLOOKUP(D43,'pl metrics'!AR:BB,11,FALSE)</f>
        <v>21</v>
      </c>
      <c r="AZ43" s="23">
        <f>VLOOKUP(D43,'pl metrics'!A:H,7,FALSE)</f>
        <v>4.9090909090909092</v>
      </c>
      <c r="BA43" s="45">
        <f>VLOOKUP(D43,'pl metrics'!J:Q,7,FALSE)</f>
        <v>5.615384615384615</v>
      </c>
      <c r="BB43" s="45">
        <f>VLOOKUP(D43,'pl metrics'!BO:BP,2,FALSE)</f>
        <v>4.45</v>
      </c>
      <c r="BC43" s="44">
        <v>29.860834239645804</v>
      </c>
      <c r="BD43" s="44">
        <f t="shared" si="7"/>
        <v>22.46153846153846</v>
      </c>
      <c r="BE43" s="137">
        <f t="shared" si="8"/>
        <v>20.392461842553487</v>
      </c>
      <c r="BF43" s="44">
        <f>VLOOKUP(D43,'pl metrics'!A:H,8,FALSE)</f>
        <v>24.324324324324326</v>
      </c>
      <c r="BG43" s="45">
        <f>VLOOKUP(D43,'pl metrics'!J:Q,8,FALSE)</f>
        <v>25</v>
      </c>
      <c r="BH43" s="45">
        <f>VLOOKUP(D43,'pl metrics'!V:AA,5,FALSE)</f>
        <v>15.283158490401782</v>
      </c>
      <c r="BI43" s="44">
        <f>VLOOKUP(D43,'pl metrics'!AR:AX,6,FALSE)</f>
        <v>0</v>
      </c>
      <c r="BJ43" s="45">
        <f>VLOOKUP(D43,'pl metrics'!V:AA,6,FALSE)</f>
        <v>0</v>
      </c>
      <c r="BK43" s="45">
        <f>VLOOKUP(D43,'pl metrics'!J:S,9,FALSE)</f>
        <v>0</v>
      </c>
      <c r="BL43" s="45">
        <f>VLOOKUP(D43,'pl metrics'!V:AB,7,FALSE)</f>
        <v>3.8529411764705883</v>
      </c>
      <c r="BM43" s="25">
        <f>VLOOKUP(D43,'pl metrics'!AR:BA,8,FALSE)</f>
        <v>3.7890000000000001</v>
      </c>
      <c r="BN43" s="25">
        <f>VLOOKUP(D43,'pl metrics'!BD:BH,4,FALSE)</f>
        <v>3.6930000000000001</v>
      </c>
      <c r="BO43" s="44" t="str">
        <f>VLOOKUP(D43,'pl metrics'!BD:BH,5,FALSE)</f>
        <v>x</v>
      </c>
      <c r="BP43">
        <f>VLOOKUP(D43,'pl metrics'!AR:BA,9,FALSE)</f>
        <v>3.17</v>
      </c>
      <c r="BQ43">
        <f>VLOOKUP(D43,'pl metrics'!AR:BA,10,FALSE)</f>
        <v>3.0049999999999999</v>
      </c>
      <c r="BR43" s="44">
        <f>VLOOKUP(D43,'pl metrics'!AN:AP,3,FALSE)</f>
        <v>113.12500000000001</v>
      </c>
      <c r="BS43" s="13">
        <f>VLOOKUP(D43,'pl metrics'!AN:AP,2,FALSE)</f>
        <v>42.500000000000007</v>
      </c>
      <c r="BT43" s="44">
        <f>VLOOKUP(D43,'pl metrics'!AJ:AK,2,FALSE)</f>
        <v>12.291250000000003</v>
      </c>
      <c r="BU43" s="44">
        <f>VLOOKUP(D43,'pl metrics'!$AE:$AH,2,FALSE)</f>
        <v>19.813749999999995</v>
      </c>
      <c r="BV43" s="44">
        <f>VLOOKUP(D43,'pl metrics'!$AE:$AH,3,FALSE)</f>
        <v>80.270000000000024</v>
      </c>
      <c r="BW43" s="44">
        <f>VLOOKUP(D43,'pl metrics'!$AE:$AH,4,FALSE)</f>
        <v>4.1075000000000017</v>
      </c>
      <c r="BX43" t="str">
        <f>VLOOKUP(B43,'site info'!H:T,11,FALSE)</f>
        <v>Forest</v>
      </c>
      <c r="BY43" t="str">
        <f>VLOOKUP(B43,'site info'!H:T,13,FALSE)</f>
        <v>Fresh</v>
      </c>
      <c r="BZ43" t="str">
        <f>VLOOKUP(B43,'site info'!H:T,12,FALSE)</f>
        <v>Tidal</v>
      </c>
      <c r="CA43" t="str">
        <f>VLOOKUP(H43,'site info'!G:U,15,FALSE)</f>
        <v>Yes</v>
      </c>
      <c r="CB43" t="s">
        <v>1041</v>
      </c>
      <c r="CC43" s="44">
        <v>100</v>
      </c>
      <c r="CD43" s="90" t="s">
        <v>1040</v>
      </c>
    </row>
    <row r="44" spans="1:82" x14ac:dyDescent="0.25">
      <c r="A44" t="s">
        <v>19</v>
      </c>
      <c r="B44" t="s">
        <v>172</v>
      </c>
      <c r="C44" t="s">
        <v>169</v>
      </c>
      <c r="D44" s="43" t="s">
        <v>171</v>
      </c>
      <c r="E44" t="s">
        <v>166</v>
      </c>
      <c r="F44">
        <f>VLOOKUP(B44,'site info'!H:M,5,FALSE)</f>
        <v>36.389929100000003</v>
      </c>
      <c r="G44">
        <f>VLOOKUP(B44,'site info'!H:M,6,FALSE)</f>
        <v>-75.834204249999999</v>
      </c>
      <c r="H44" t="s">
        <v>169</v>
      </c>
      <c r="I44" s="20">
        <v>2022</v>
      </c>
      <c r="J44" s="20">
        <v>19</v>
      </c>
      <c r="K44" s="20">
        <v>2</v>
      </c>
      <c r="L44" s="20">
        <v>2</v>
      </c>
      <c r="M44" s="22">
        <v>1.2860264340863975E-3</v>
      </c>
      <c r="N44" s="24">
        <v>4.8020705656468151E-4</v>
      </c>
      <c r="O44" s="23" t="s">
        <v>28</v>
      </c>
      <c r="P44" s="20" t="s">
        <v>26</v>
      </c>
      <c r="Q44" s="23">
        <v>0.62</v>
      </c>
      <c r="R44">
        <v>0.08</v>
      </c>
      <c r="S44">
        <v>0.08</v>
      </c>
      <c r="T44" s="20">
        <f>VLOOKUP(D44,'sl metrics top horiz'!B:H,2,FALSE)</f>
        <v>32.355000000000004</v>
      </c>
      <c r="U44">
        <f>VLOOKUP(D44,'sl metrics top horiz'!$B:$H,3,FALSE)</f>
        <v>0.13</v>
      </c>
      <c r="V44" s="20">
        <f>VLOOKUP(D44,'sl metrics top horiz'!$B:$H,4,FALSE)</f>
        <v>4.9000000000000004</v>
      </c>
      <c r="W44" s="44">
        <f>VLOOKUP(D44,'sl metrics top horiz'!$B:$H,5,FALSE)</f>
        <v>65.5</v>
      </c>
      <c r="X44" s="44">
        <f>VLOOKUP(D44,'sl metrics top horiz'!Q:R,2,FALSE)</f>
        <v>72.62</v>
      </c>
      <c r="Y44" s="44">
        <f>VLOOKUP(D44,'sl metrics top horiz'!M:O,3,FALSE)</f>
        <v>25</v>
      </c>
      <c r="Z44" s="44">
        <f>VLOOKUP(D44,'sl metrics top horiz'!B:K,8,FALSE)</f>
        <v>254</v>
      </c>
      <c r="AA44" s="44">
        <f>VLOOKUP(D44,'sl metrics top horiz'!B:K,9,FALSE)</f>
        <v>85.5</v>
      </c>
      <c r="AB44" s="44">
        <f t="shared" si="6"/>
        <v>339.5</v>
      </c>
      <c r="AC44" s="44">
        <f>VLOOKUP(D44,'sl metrics top horiz'!M:N,2,FALSE)</f>
        <v>8.0809352517985609</v>
      </c>
      <c r="AD44" s="20">
        <f>VLOOKUP(D44,'sl metrics top horiz'!$B:$H,6,FALSE)</f>
        <v>11.149999999999999</v>
      </c>
      <c r="AE44" s="44">
        <f>VLOOKUP(D44,'sl metrics top horiz'!$B:$H,7,FALSE)</f>
        <v>5</v>
      </c>
      <c r="AF44" s="20" t="str">
        <f>VLOOKUP(D44,'wtr metrics'!C:AQ,23,FALSE)</f>
        <v>x</v>
      </c>
      <c r="AG44" s="20" t="str">
        <f>VLOOKUP(D44,'wtr metrics'!C:AQ,19,FALSE)</f>
        <v>x</v>
      </c>
      <c r="AH44" s="20" t="str">
        <f>VLOOKUP(D44,'wtr metrics'!C:AQ,16,FALSE)</f>
        <v>x</v>
      </c>
      <c r="AI44" s="44" t="str">
        <f>VLOOKUP(D44,'wtr metrics'!C:AQ,12,FALSE)</f>
        <v>x</v>
      </c>
      <c r="AJ44" s="23" t="str">
        <f>VLOOKUP(D44,'wtr metrics'!C:AQ,8,FALSE)</f>
        <v>x</v>
      </c>
      <c r="AK44" s="23" t="str">
        <f>VLOOKUP(D44,'wtr metrics'!C:M,11,FALSE)</f>
        <v>x</v>
      </c>
      <c r="AL44" s="20">
        <f>VLOOKUP(D44,'wtr metrics'!C:AQ,41,FALSE)</f>
        <v>51</v>
      </c>
      <c r="AM44" s="20">
        <f>VLOOKUP(D44,'wtr metrics'!C:AQ,37,FALSE)</f>
        <v>2</v>
      </c>
      <c r="AN44" s="20">
        <f>VLOOKUP(D44,'wtr metrics'!C:AQ,34,FALSE)</f>
        <v>0.44</v>
      </c>
      <c r="AO44" s="44">
        <f>VLOOKUP(D44,'wtr metrics'!C:AQ,30,FALSE)</f>
        <v>404.53120000000001</v>
      </c>
      <c r="AP44" s="68">
        <f>VLOOKUP(D44,'wtr metrics'!C:AQ,26,FALSE)</f>
        <v>0.1959313</v>
      </c>
      <c r="AQ44" s="48">
        <v>0.1959313</v>
      </c>
      <c r="AR44" s="23">
        <f>VLOOKUP(D44,'wtr metrics'!C:AE,29,FALSE)</f>
        <v>6.0173920000000001</v>
      </c>
      <c r="AS44" s="13">
        <v>73.333333333333329</v>
      </c>
      <c r="AT44" s="13" t="s">
        <v>1052</v>
      </c>
      <c r="AU44" s="20">
        <f>VLOOKUP(D44,'pl metrics'!A:H,5,FALSE)</f>
        <v>81</v>
      </c>
      <c r="AV44" s="20">
        <f>VLOOKUP(D44,'pl metrics'!BD:BH,2,FALSE)</f>
        <v>71</v>
      </c>
      <c r="AW44" s="20">
        <f>VLOOKUP(D44,'pl metrics'!BD:BH,3,FALSE)</f>
        <v>6</v>
      </c>
      <c r="AX44">
        <f>VLOOKUP(D44,'pl metrics'!J:S,5,FALSE)</f>
        <v>50</v>
      </c>
      <c r="AY44">
        <f>VLOOKUP(D44,'pl metrics'!AR:BB,11,FALSE)</f>
        <v>30</v>
      </c>
      <c r="AZ44" s="23">
        <f>VLOOKUP(D44,'pl metrics'!A:H,7,FALSE)</f>
        <v>4.3947368421052628</v>
      </c>
      <c r="BA44" s="45">
        <f>VLOOKUP(D44,'pl metrics'!J:Q,7,FALSE)</f>
        <v>4.5760869565217392</v>
      </c>
      <c r="BB44" s="45">
        <f>VLOOKUP(D44,'pl metrics'!BO:BP,2,FALSE)</f>
        <v>4.1166666666666663</v>
      </c>
      <c r="BC44" s="44">
        <v>39.552631578947363</v>
      </c>
      <c r="BD44" s="44">
        <f t="shared" si="7"/>
        <v>32.357821182558318</v>
      </c>
      <c r="BE44" s="137">
        <f t="shared" si="8"/>
        <v>22.547911950629338</v>
      </c>
      <c r="BF44" s="44">
        <f>VLOOKUP(D44,'pl metrics'!A:H,8,FALSE)</f>
        <v>28.39506172839506</v>
      </c>
      <c r="BG44" s="45">
        <f>VLOOKUP(D44,'pl metrics'!J:Q,8,FALSE)</f>
        <v>24</v>
      </c>
      <c r="BH44" s="45">
        <f>VLOOKUP(D44,'pl metrics'!V:AA,5,FALSE)</f>
        <v>32.867851788391519</v>
      </c>
      <c r="BI44" s="44">
        <f>VLOOKUP(D44,'pl metrics'!AR:AX,6,FALSE)</f>
        <v>7.7922077922077921</v>
      </c>
      <c r="BJ44" s="45">
        <f>VLOOKUP(D44,'pl metrics'!V:AA,6,FALSE)</f>
        <v>1.3323623902334552</v>
      </c>
      <c r="BK44" s="45">
        <f>VLOOKUP(D44,'pl metrics'!J:S,9,FALSE)</f>
        <v>4.9382716049382713</v>
      </c>
      <c r="BL44" s="45">
        <f>VLOOKUP(D44,'pl metrics'!V:AB,7,FALSE)</f>
        <v>3.7894736842105261</v>
      </c>
      <c r="BM44" s="25">
        <f>VLOOKUP(D44,'pl metrics'!AR:BA,8,FALSE)</f>
        <v>4.5609999999999999</v>
      </c>
      <c r="BN44" s="25">
        <f>VLOOKUP(D44,'pl metrics'!BD:BH,4,FALSE)</f>
        <v>4.4340000000000002</v>
      </c>
      <c r="BO44" s="44">
        <f>VLOOKUP(D44,'pl metrics'!BD:BH,5,FALSE)</f>
        <v>1.9790000000000001</v>
      </c>
      <c r="BP44">
        <f>VLOOKUP(D44,'pl metrics'!AR:BA,9,FALSE)</f>
        <v>3.512</v>
      </c>
      <c r="BQ44">
        <f>VLOOKUP(D44,'pl metrics'!AR:BA,10,FALSE)</f>
        <v>4.1479999999999997</v>
      </c>
      <c r="BR44" s="44">
        <f>VLOOKUP(D44,'pl metrics'!AN:AP,3,FALSE)</f>
        <v>276.59000000000003</v>
      </c>
      <c r="BS44" s="13">
        <v>0</v>
      </c>
      <c r="BT44" s="44">
        <f>VLOOKUP(D44,'pl metrics'!AJ:AK,2,FALSE)</f>
        <v>52.835000000000036</v>
      </c>
      <c r="BU44" s="44">
        <f>VLOOKUP(D44,'pl metrics'!$AE:$AH,2,FALSE)</f>
        <v>66.202500000000015</v>
      </c>
      <c r="BV44" s="44">
        <f>VLOOKUP(D44,'pl metrics'!$AE:$AH,3,FALSE)</f>
        <v>81.71875</v>
      </c>
      <c r="BW44" s="44">
        <f>VLOOKUP(D44,'pl metrics'!$AE:$AH,4,FALSE)</f>
        <v>25.307499999999994</v>
      </c>
      <c r="BX44" t="str">
        <f>VLOOKUP(B44,'site info'!H:T,11,FALSE)</f>
        <v>Forest</v>
      </c>
      <c r="BY44" t="str">
        <f>VLOOKUP(B44,'site info'!H:T,13,FALSE)</f>
        <v>Fresh</v>
      </c>
      <c r="BZ44" t="str">
        <f>VLOOKUP(B44,'site info'!H:T,12,FALSE)</f>
        <v>Tidal</v>
      </c>
      <c r="CA44" t="str">
        <f>VLOOKUP(H44,'site info'!G:U,15,FALSE)</f>
        <v>Yes</v>
      </c>
      <c r="CB44" t="s">
        <v>1041</v>
      </c>
      <c r="CC44" s="44">
        <v>65.5</v>
      </c>
      <c r="CD44" s="90" t="s">
        <v>1040</v>
      </c>
    </row>
    <row r="45" spans="1:82" x14ac:dyDescent="0.25">
      <c r="A45" t="s">
        <v>19</v>
      </c>
      <c r="B45" t="s">
        <v>184</v>
      </c>
      <c r="C45" t="s">
        <v>183</v>
      </c>
      <c r="D45" s="43" t="s">
        <v>182</v>
      </c>
      <c r="E45" t="s">
        <v>180</v>
      </c>
      <c r="F45">
        <f>VLOOKUP(B45,'site info'!H:M,5,FALSE)</f>
        <v>35.915415596766501</v>
      </c>
      <c r="G45">
        <f>VLOOKUP(B45,'site info'!H:M,6,FALSE)</f>
        <v>-76.532676072282499</v>
      </c>
      <c r="H45" t="s">
        <v>183</v>
      </c>
      <c r="I45" s="20">
        <v>2009</v>
      </c>
      <c r="J45" s="20">
        <v>13</v>
      </c>
      <c r="K45" s="20">
        <v>1</v>
      </c>
      <c r="L45" s="20">
        <v>1</v>
      </c>
      <c r="M45" s="22">
        <v>6.0676151024174167E-3</v>
      </c>
      <c r="N45" s="24">
        <v>4.8907191421927558E-4</v>
      </c>
      <c r="O45" s="23" t="s">
        <v>28</v>
      </c>
      <c r="P45" s="20" t="s">
        <v>26</v>
      </c>
      <c r="Q45" s="23">
        <v>3.68</v>
      </c>
      <c r="R45">
        <v>1.9</v>
      </c>
      <c r="S45">
        <v>1.9</v>
      </c>
      <c r="V45" s="23">
        <f>VLOOKUP(D45,'sl metrics top horiz'!$B:$H,4,FALSE)</f>
        <v>11.865</v>
      </c>
      <c r="W45" s="44">
        <f>VLOOKUP(D45,'sl metrics top horiz'!$B:$H,5,FALSE)</f>
        <v>33</v>
      </c>
      <c r="Y45" s="44">
        <f>VLOOKUP(D45,'sl metrics top horiz'!M:O,3,FALSE)</f>
        <v>61.5</v>
      </c>
      <c r="Z45" s="44">
        <f>VLOOKUP(D45,'sl metrics top horiz'!B:K,8,FALSE)</f>
        <v>322.5</v>
      </c>
      <c r="AA45" s="44">
        <f>VLOOKUP(D45,'sl metrics top horiz'!B:K,9,FALSE)</f>
        <v>99.25</v>
      </c>
      <c r="AB45" s="44">
        <f t="shared" si="6"/>
        <v>421.75</v>
      </c>
      <c r="AC45" s="44">
        <f>VLOOKUP(D45,'sl metrics top horiz'!M:N,2,FALSE)</f>
        <v>3.2493702770780857</v>
      </c>
      <c r="AE45" s="44">
        <f>VLOOKUP(D45,'sl metrics top horiz'!$B:$H,7,FALSE)</f>
        <v>3.8000000000000003</v>
      </c>
      <c r="AJ45" s="23"/>
      <c r="AK45" s="23"/>
      <c r="AO45" s="44"/>
      <c r="AU45" s="20">
        <f>VLOOKUP(D45,'pl metrics'!A:H,5,FALSE)</f>
        <v>52</v>
      </c>
      <c r="AV45" s="20">
        <f>VLOOKUP(D45,'pl metrics'!BD:BH,2,FALSE)</f>
        <v>48</v>
      </c>
      <c r="AW45" s="20">
        <f>VLOOKUP(D45,'pl metrics'!BD:BH,3,FALSE)</f>
        <v>2</v>
      </c>
      <c r="AX45">
        <f>VLOOKUP(D45,'pl metrics'!J:S,5,FALSE)</f>
        <v>16</v>
      </c>
      <c r="AY45">
        <f>VLOOKUP(D45,'pl metrics'!AR:BB,11,FALSE)</f>
        <v>36</v>
      </c>
      <c r="AZ45" s="23">
        <f>VLOOKUP(D45,'pl metrics'!A:H,7,FALSE)</f>
        <v>4.927083333333333</v>
      </c>
      <c r="BA45" s="45">
        <f>VLOOKUP(D45,'pl metrics'!J:Q,7,FALSE)</f>
        <v>5.7857142857142856</v>
      </c>
      <c r="BB45" s="45">
        <f>VLOOKUP(D45,'pl metrics'!BO:BP,2,FALSE)</f>
        <v>4.5735294117647056</v>
      </c>
      <c r="BC45" s="44">
        <v>35.529703193634724</v>
      </c>
      <c r="BD45" s="44">
        <f t="shared" si="7"/>
        <v>23.142857142857142</v>
      </c>
      <c r="BE45" s="137">
        <f t="shared" si="8"/>
        <v>27.441176470588232</v>
      </c>
      <c r="BF45" s="44">
        <f>VLOOKUP(D45,'pl metrics'!A:H,8,FALSE)</f>
        <v>11.538461538461538</v>
      </c>
      <c r="BG45" s="45">
        <f>VLOOKUP(D45,'pl metrics'!J:Q,8,FALSE)</f>
        <v>0</v>
      </c>
      <c r="BH45" s="45">
        <f>VLOOKUP(D45,'pl metrics'!V:AA,5,FALSE)</f>
        <v>25.497707786186702</v>
      </c>
      <c r="BI45" s="44">
        <f>VLOOKUP(D45,'pl metrics'!AR:AX,6,FALSE)</f>
        <v>4</v>
      </c>
      <c r="BJ45" s="45">
        <f>VLOOKUP(D45,'pl metrics'!V:AA,6,FALSE)</f>
        <v>0.23963808172953932</v>
      </c>
      <c r="BK45" s="45">
        <f>VLOOKUP(D45,'pl metrics'!J:S,9,FALSE)</f>
        <v>0</v>
      </c>
      <c r="BL45" s="45">
        <f>VLOOKUP(D45,'pl metrics'!V:AB,7,FALSE)</f>
        <v>2.9803921568627452</v>
      </c>
      <c r="BM45" s="25">
        <f>VLOOKUP(D45,'pl metrics'!AR:BA,8,FALSE)</f>
        <v>4.0979999999999999</v>
      </c>
      <c r="BN45" s="25">
        <f>VLOOKUP(D45,'pl metrics'!BD:BH,4,FALSE)</f>
        <v>4.0179999999999998</v>
      </c>
      <c r="BO45" s="44">
        <f>VLOOKUP(D45,'pl metrics'!BD:BH,5,FALSE)</f>
        <v>0.7571</v>
      </c>
      <c r="BP45">
        <f>VLOOKUP(D45,'pl metrics'!AR:BA,9,FALSE)</f>
        <v>3.702</v>
      </c>
      <c r="BQ45">
        <f>VLOOKUP(D45,'pl metrics'!AR:BA,10,FALSE)</f>
        <v>2.9750000000000001</v>
      </c>
      <c r="BR45" s="44">
        <f>VLOOKUP(D45,'pl metrics'!AN:AP,3,FALSE)</f>
        <v>216.99000000000007</v>
      </c>
      <c r="BS45" s="13">
        <f>VLOOKUP(D45,'pl metrics'!AN:AP,2,FALSE)</f>
        <v>40.200000000000003</v>
      </c>
      <c r="BT45" s="44">
        <f>VLOOKUP(D45,'pl metrics'!AJ:AK,2,FALSE)</f>
        <v>32.941249999999975</v>
      </c>
      <c r="BU45" s="44">
        <f>VLOOKUP(D45,'pl metrics'!$AE:$AH,2,FALSE)</f>
        <v>1.0349999999999999</v>
      </c>
      <c r="BV45" s="44">
        <f>VLOOKUP(D45,'pl metrics'!$AE:$AH,3,FALSE)</f>
        <v>160.32125000000002</v>
      </c>
      <c r="BW45" s="44">
        <f>VLOOKUP(D45,'pl metrics'!$AE:$AH,4,FALSE)</f>
        <v>7.1549999999999976</v>
      </c>
      <c r="BX45" t="str">
        <f>VLOOKUP(B45,'site info'!H:T,11,FALSE)</f>
        <v>Forest</v>
      </c>
      <c r="BY45" t="str">
        <f>VLOOKUP(B45,'site info'!H:T,13,FALSE)</f>
        <v>Fresh</v>
      </c>
      <c r="BZ45" t="str">
        <f>VLOOKUP(B45,'site info'!H:T,12,FALSE)</f>
        <v>Non-tidal</v>
      </c>
      <c r="CA45" t="str">
        <f>VLOOKUP(H45,'site info'!G:U,15,FALSE)</f>
        <v>No</v>
      </c>
      <c r="CB45" t="s">
        <v>1041</v>
      </c>
      <c r="CC45" s="44">
        <v>33</v>
      </c>
      <c r="CD45" s="90" t="s">
        <v>1040</v>
      </c>
    </row>
    <row r="46" spans="1:82" x14ac:dyDescent="0.25">
      <c r="A46" t="s">
        <v>19</v>
      </c>
      <c r="B46" t="s">
        <v>187</v>
      </c>
      <c r="C46" t="s">
        <v>183</v>
      </c>
      <c r="D46" s="43" t="s">
        <v>186</v>
      </c>
      <c r="E46" t="s">
        <v>180</v>
      </c>
      <c r="F46">
        <f>VLOOKUP(B46,'site info'!H:M,5,FALSE)</f>
        <v>35.915415596766501</v>
      </c>
      <c r="G46">
        <f>VLOOKUP(B46,'site info'!H:M,6,FALSE)</f>
        <v>-76.532676072282499</v>
      </c>
      <c r="H46" t="s">
        <v>183</v>
      </c>
      <c r="I46" s="20">
        <v>2022</v>
      </c>
      <c r="J46" s="20">
        <v>13</v>
      </c>
      <c r="K46" s="20">
        <v>2</v>
      </c>
      <c r="L46" s="20">
        <v>2</v>
      </c>
      <c r="M46" s="22">
        <v>6.0676151024174167E-3</v>
      </c>
      <c r="N46" s="24">
        <v>4.8907191421927558E-4</v>
      </c>
      <c r="O46" s="23" t="s">
        <v>28</v>
      </c>
      <c r="P46" s="20" t="s">
        <v>26</v>
      </c>
      <c r="Q46" s="23">
        <v>3.68</v>
      </c>
      <c r="R46">
        <v>1.9</v>
      </c>
      <c r="S46">
        <v>1.9</v>
      </c>
      <c r="T46" s="20">
        <f>VLOOKUP(D46,'sl metrics top horiz'!B:H,2,FALSE)</f>
        <v>10.09</v>
      </c>
      <c r="U46">
        <f>VLOOKUP(D46,'sl metrics top horiz'!$B:$H,3,FALSE)</f>
        <v>0.06</v>
      </c>
      <c r="V46" s="20">
        <f>VLOOKUP(D46,'sl metrics top horiz'!$B:$H,4,FALSE)</f>
        <v>5.85</v>
      </c>
      <c r="W46" s="44">
        <f>VLOOKUP(D46,'sl metrics top horiz'!$B:$H,5,FALSE)</f>
        <v>16</v>
      </c>
      <c r="X46" s="44">
        <f>VLOOKUP(D46,'sl metrics top horiz'!Q:R,2,FALSE)</f>
        <v>9.08</v>
      </c>
      <c r="Y46" s="44">
        <f>VLOOKUP(D46,'sl metrics top horiz'!M:O,3,FALSE)</f>
        <v>38</v>
      </c>
      <c r="Z46" s="44">
        <f>VLOOKUP(D46,'sl metrics top horiz'!B:K,8,FALSE)</f>
        <v>261</v>
      </c>
      <c r="AA46" s="44">
        <f>VLOOKUP(D46,'sl metrics top horiz'!B:K,9,FALSE)</f>
        <v>65</v>
      </c>
      <c r="AB46" s="44">
        <f t="shared" si="6"/>
        <v>326</v>
      </c>
      <c r="AC46" s="44">
        <f>VLOOKUP(D46,'sl metrics top horiz'!M:N,2,FALSE)</f>
        <v>4.0153846153846153</v>
      </c>
      <c r="AD46" s="20">
        <f>VLOOKUP(D46,'sl metrics top horiz'!$B:$H,6,FALSE)</f>
        <v>4.0999999999999996</v>
      </c>
      <c r="AE46" s="44">
        <f>VLOOKUP(D46,'sl metrics top horiz'!$B:$H,7,FALSE)</f>
        <v>4.4000000000000004</v>
      </c>
      <c r="AF46" s="20" t="str">
        <f>VLOOKUP(D46,'wtr metrics'!C:AQ,23,FALSE)</f>
        <v>x</v>
      </c>
      <c r="AG46" s="20" t="str">
        <f>VLOOKUP(D46,'wtr metrics'!C:AQ,19,FALSE)</f>
        <v>x</v>
      </c>
      <c r="AH46" s="20" t="str">
        <f>VLOOKUP(D46,'wtr metrics'!C:AQ,16,FALSE)</f>
        <v>x</v>
      </c>
      <c r="AI46" s="44" t="str">
        <f>VLOOKUP(D46,'wtr metrics'!C:AQ,12,FALSE)</f>
        <v>x</v>
      </c>
      <c r="AJ46" s="23" t="str">
        <f>VLOOKUP(D46,'wtr metrics'!C:AQ,8,FALSE)</f>
        <v>x</v>
      </c>
      <c r="AK46" s="23" t="str">
        <f>VLOOKUP(D46,'wtr metrics'!C:M,11,FALSE)</f>
        <v>x</v>
      </c>
      <c r="AO46" s="44"/>
      <c r="AR46" s="23" t="str">
        <f>VLOOKUP(D46,'wtr metrics'!C:AE,29,FALSE)</f>
        <v>x</v>
      </c>
      <c r="AS46" s="13">
        <v>56.666666666666664</v>
      </c>
      <c r="AT46" s="13" t="s">
        <v>1051</v>
      </c>
      <c r="AU46" s="20">
        <f>VLOOKUP(D46,'pl metrics'!A:H,5,FALSE)</f>
        <v>51</v>
      </c>
      <c r="AV46" s="20">
        <f>VLOOKUP(D46,'pl metrics'!BD:BH,2,FALSE)</f>
        <v>48</v>
      </c>
      <c r="AW46" s="20">
        <f>VLOOKUP(D46,'pl metrics'!BD:BH,3,FALSE)</f>
        <v>2</v>
      </c>
      <c r="AX46">
        <f>VLOOKUP(D46,'pl metrics'!J:S,5,FALSE)</f>
        <v>20</v>
      </c>
      <c r="AY46">
        <f>VLOOKUP(D46,'pl metrics'!AR:BB,11,FALSE)</f>
        <v>31</v>
      </c>
      <c r="AZ46" s="23">
        <f>VLOOKUP(D46,'pl metrics'!A:H,7,FALSE)</f>
        <v>4.9893617021276597</v>
      </c>
      <c r="BA46" s="45">
        <f>VLOOKUP(D46,'pl metrics'!J:Q,7,FALSE)</f>
        <v>5.666666666666667</v>
      </c>
      <c r="BB46" s="45">
        <f>VLOOKUP(D46,'pl metrics'!BO:BP,2,FALSE)</f>
        <v>4.568965517241379</v>
      </c>
      <c r="BC46" s="44">
        <v>35.631169499857414</v>
      </c>
      <c r="BD46" s="44">
        <f t="shared" si="7"/>
        <v>25.342103744997619</v>
      </c>
      <c r="BE46" s="137">
        <f t="shared" si="8"/>
        <v>25.438923381895787</v>
      </c>
      <c r="BF46" s="44">
        <f>VLOOKUP(D46,'pl metrics'!A:H,8,FALSE)</f>
        <v>17.647058823529413</v>
      </c>
      <c r="BG46" s="45">
        <f>VLOOKUP(D46,'pl metrics'!J:Q,8,FALSE)</f>
        <v>5</v>
      </c>
      <c r="BH46" s="45">
        <f>VLOOKUP(D46,'pl metrics'!V:AA,5,FALSE)</f>
        <v>29.344137747766762</v>
      </c>
      <c r="BI46" s="44">
        <f>VLOOKUP(D46,'pl metrics'!AR:AX,6,FALSE)</f>
        <v>4</v>
      </c>
      <c r="BJ46" s="45">
        <f>VLOOKUP(D46,'pl metrics'!V:AA,6,FALSE)</f>
        <v>0.21514571309816632</v>
      </c>
      <c r="BK46" s="45">
        <f>VLOOKUP(D46,'pl metrics'!J:S,9,FALSE)</f>
        <v>1.9607843137254901</v>
      </c>
      <c r="BL46" s="45">
        <f>VLOOKUP(D46,'pl metrics'!V:AB,7,FALSE)</f>
        <v>3.04</v>
      </c>
      <c r="BM46" s="25">
        <f>VLOOKUP(D46,'pl metrics'!AR:BA,8,FALSE)</f>
        <v>4.04</v>
      </c>
      <c r="BN46" s="25">
        <f>VLOOKUP(D46,'pl metrics'!BD:BH,4,FALSE)</f>
        <v>3.972</v>
      </c>
      <c r="BO46" s="44">
        <f>VLOOKUP(D46,'pl metrics'!BD:BH,5,FALSE)</f>
        <v>0.78620000000000001</v>
      </c>
      <c r="BP46">
        <f>VLOOKUP(D46,'pl metrics'!AR:BA,9,FALSE)</f>
        <v>3.5089999999999999</v>
      </c>
      <c r="BQ46">
        <f>VLOOKUP(D46,'pl metrics'!AR:BA,10,FALSE)</f>
        <v>3.2949999999999999</v>
      </c>
      <c r="BR46" s="44">
        <f>VLOOKUP(D46,'pl metrics'!AN:AP,3,FALSE)</f>
        <v>184.35795974901544</v>
      </c>
      <c r="BS46" s="13">
        <f>VLOOKUP(D46,'pl metrics'!AN:AP,2,FALSE)</f>
        <v>22.71230892463787</v>
      </c>
      <c r="BT46" s="44">
        <f>VLOOKUP(D46,'pl metrics'!AJ:AK,2,FALSE)</f>
        <v>17.245000000000001</v>
      </c>
      <c r="BU46" s="44">
        <f>VLOOKUP(D46,'pl metrics'!$AE:$AH,2,FALSE)</f>
        <v>0.20125000000000007</v>
      </c>
      <c r="BV46" s="44">
        <f>VLOOKUP(D46,'pl metrics'!$AE:$AH,3,FALSE)</f>
        <v>176.40250000000003</v>
      </c>
      <c r="BW46" s="44">
        <f>VLOOKUP(D46,'pl metrics'!$AE:$AH,4,FALSE)</f>
        <v>5.6362499999999995</v>
      </c>
      <c r="BX46" t="str">
        <f>VLOOKUP(B46,'site info'!H:T,11,FALSE)</f>
        <v>Forest</v>
      </c>
      <c r="BY46" t="str">
        <f>VLOOKUP(B46,'site info'!H:T,13,FALSE)</f>
        <v>Fresh</v>
      </c>
      <c r="BZ46" t="str">
        <f>VLOOKUP(B46,'site info'!H:T,12,FALSE)</f>
        <v>Non-tidal</v>
      </c>
      <c r="CA46" t="str">
        <f>VLOOKUP(H46,'site info'!G:U,15,FALSE)</f>
        <v>No</v>
      </c>
      <c r="CB46" t="s">
        <v>1041</v>
      </c>
      <c r="CC46" s="44">
        <v>16</v>
      </c>
      <c r="CD46" s="90" t="s">
        <v>1040</v>
      </c>
    </row>
    <row r="47" spans="1:82" x14ac:dyDescent="0.25">
      <c r="A47" t="s">
        <v>19</v>
      </c>
      <c r="B47" t="s">
        <v>177</v>
      </c>
      <c r="C47" t="s">
        <v>176</v>
      </c>
      <c r="D47" s="43" t="s">
        <v>175</v>
      </c>
      <c r="E47" t="s">
        <v>173</v>
      </c>
      <c r="F47">
        <f>VLOOKUP(B47,'site info'!H:M,5,FALSE)</f>
        <v>34.355847425999997</v>
      </c>
      <c r="G47">
        <f>VLOOKUP(B47,'site info'!H:M,6,FALSE)</f>
        <v>-78.063403871000006</v>
      </c>
      <c r="H47" t="s">
        <v>176</v>
      </c>
      <c r="I47" s="20">
        <v>2004</v>
      </c>
      <c r="J47" s="20">
        <v>18</v>
      </c>
      <c r="K47" s="20">
        <v>1</v>
      </c>
      <c r="L47" s="20">
        <v>1</v>
      </c>
      <c r="M47" s="22">
        <v>1.5937666668215914E-3</v>
      </c>
      <c r="N47" s="24">
        <v>6.0875865811268809E-4</v>
      </c>
      <c r="O47" s="23" t="s">
        <v>28</v>
      </c>
      <c r="P47" s="20" t="s">
        <v>26</v>
      </c>
      <c r="Q47" s="23">
        <v>0.5</v>
      </c>
      <c r="R47">
        <v>9.6</v>
      </c>
      <c r="S47">
        <v>9.6</v>
      </c>
      <c r="V47" s="23">
        <f>VLOOKUP(D47,'sl metrics top horiz'!$B:$H,4,FALSE)</f>
        <v>17.324999999999999</v>
      </c>
      <c r="W47" s="44">
        <f>VLOOKUP(D47,'sl metrics top horiz'!$B:$H,5,FALSE)</f>
        <v>65</v>
      </c>
      <c r="Y47" s="44">
        <f>VLOOKUP(D47,'sl metrics top horiz'!M:O,3,FALSE)</f>
        <v>89.5</v>
      </c>
      <c r="Z47" s="44">
        <f>VLOOKUP(D47,'sl metrics top horiz'!B:K,8,FALSE)</f>
        <v>730.75</v>
      </c>
      <c r="AA47" s="44">
        <f>VLOOKUP(D47,'sl metrics top horiz'!B:K,9,FALSE)</f>
        <v>168.75</v>
      </c>
      <c r="AB47" s="44">
        <f t="shared" si="6"/>
        <v>899.5</v>
      </c>
      <c r="AC47" s="44">
        <f>VLOOKUP(D47,'sl metrics top horiz'!M:N,2,FALSE)</f>
        <v>4.3303703703703702</v>
      </c>
      <c r="AE47" s="44">
        <f>VLOOKUP(D47,'sl metrics top horiz'!$B:$H,7,FALSE)</f>
        <v>4.33</v>
      </c>
      <c r="AJ47" s="23"/>
      <c r="AK47" s="23"/>
      <c r="AO47" s="44"/>
      <c r="AU47" s="20">
        <f>VLOOKUP(D47,'pl metrics'!A:H,5,FALSE)</f>
        <v>60</v>
      </c>
      <c r="AV47" s="20">
        <f>VLOOKUP(D47,'pl metrics'!BD:BH,2,FALSE)</f>
        <v>54</v>
      </c>
      <c r="AW47" s="20">
        <f>VLOOKUP(D47,'pl metrics'!BD:BH,3,FALSE)</f>
        <v>2</v>
      </c>
      <c r="AX47">
        <f>VLOOKUP(D47,'pl metrics'!J:S,5,FALSE)</f>
        <v>31</v>
      </c>
      <c r="AY47">
        <f>VLOOKUP(D47,'pl metrics'!AR:BB,11,FALSE)</f>
        <v>28</v>
      </c>
      <c r="AZ47" s="23">
        <f>VLOOKUP(D47,'pl metrics'!A:H,7,FALSE)</f>
        <v>5.4727272727272727</v>
      </c>
      <c r="BA47" s="45">
        <f>VLOOKUP(D47,'pl metrics'!J:Q,7,FALSE)</f>
        <v>5.666666666666667</v>
      </c>
      <c r="BB47" s="45">
        <f>VLOOKUP(D47,'pl metrics'!BO:BP,2,FALSE)</f>
        <v>5.2857142857142856</v>
      </c>
      <c r="BC47" s="44">
        <v>42.391563171215729</v>
      </c>
      <c r="BD47" s="44">
        <f t="shared" si="7"/>
        <v>31.550664722703456</v>
      </c>
      <c r="BE47" s="137">
        <f t="shared" si="8"/>
        <v>27.969371002682816</v>
      </c>
      <c r="BF47" s="44">
        <f>VLOOKUP(D47,'pl metrics'!A:H,8,FALSE)</f>
        <v>23.333333333333332</v>
      </c>
      <c r="BG47" s="45">
        <f>VLOOKUP(D47,'pl metrics'!J:Q,8,FALSE)</f>
        <v>22.58064516129032</v>
      </c>
      <c r="BH47" s="45">
        <f>VLOOKUP(D47,'pl metrics'!V:AA,5,FALSE)</f>
        <v>26.664500679135937</v>
      </c>
      <c r="BI47" s="44">
        <f>VLOOKUP(D47,'pl metrics'!AR:AX,6,FALSE)</f>
        <v>3.5714285714285712</v>
      </c>
      <c r="BJ47" s="45">
        <f>VLOOKUP(D47,'pl metrics'!V:AA,6,FALSE)</f>
        <v>0.74862458762335815</v>
      </c>
      <c r="BK47" s="45">
        <f>VLOOKUP(D47,'pl metrics'!J:S,9,FALSE)</f>
        <v>3.3333333333333335</v>
      </c>
      <c r="BL47" s="45">
        <f>VLOOKUP(D47,'pl metrics'!V:AB,7,FALSE)</f>
        <v>4.1454545454545455</v>
      </c>
      <c r="BM47" s="25">
        <f>VLOOKUP(D47,'pl metrics'!AR:BA,8,FALSE)</f>
        <v>4.2789999999999999</v>
      </c>
      <c r="BN47" s="25">
        <f>VLOOKUP(D47,'pl metrics'!BD:BH,4,FALSE)</f>
        <v>4.1669999999999998</v>
      </c>
      <c r="BO47" s="44">
        <f>VLOOKUP(D47,'pl metrics'!BD:BH,5,FALSE)</f>
        <v>0.83609999999999995</v>
      </c>
      <c r="BP47">
        <f>VLOOKUP(D47,'pl metrics'!AR:BA,9,FALSE)</f>
        <v>3.468</v>
      </c>
      <c r="BQ47">
        <f>VLOOKUP(D47,'pl metrics'!AR:BA,10,FALSE)</f>
        <v>3.677</v>
      </c>
      <c r="BR47" s="44">
        <f>VLOOKUP(D47,'pl metrics'!AN:AP,3,FALSE)</f>
        <v>321.12</v>
      </c>
      <c r="BS47" s="13">
        <f>VLOOKUP(D47,'pl metrics'!AN:AP,2,FALSE)</f>
        <v>37.6</v>
      </c>
      <c r="BT47" s="44">
        <f>VLOOKUP(D47,'pl metrics'!AJ:AK,2,FALSE)</f>
        <v>14.463750000000012</v>
      </c>
      <c r="BU47" s="44">
        <f>VLOOKUP(D47,'pl metrics'!$AE:$AH,2,FALSE)</f>
        <v>3.7812500000000009</v>
      </c>
      <c r="BV47" s="44">
        <f>VLOOKUP(D47,'pl metrics'!$AE:$AH,3,FALSE)</f>
        <v>96.513750000000002</v>
      </c>
      <c r="BW47" s="44">
        <f>VLOOKUP(D47,'pl metrics'!$AE:$AH,4,FALSE)</f>
        <v>7.1562499999999991</v>
      </c>
      <c r="BX47" t="str">
        <f>VLOOKUP(B47,'site info'!H:T,11,FALSE)</f>
        <v>Forest</v>
      </c>
      <c r="BY47" t="str">
        <f>VLOOKUP(B47,'site info'!H:T,13,FALSE)</f>
        <v>Fresh</v>
      </c>
      <c r="BZ47" t="str">
        <f>VLOOKUP(B47,'site info'!H:T,12,FALSE)</f>
        <v>Tidal</v>
      </c>
      <c r="CA47" t="str">
        <f>VLOOKUP(H47,'site info'!G:U,15,FALSE)</f>
        <v>Yes</v>
      </c>
      <c r="CB47" t="s">
        <v>1041</v>
      </c>
      <c r="CC47" s="44">
        <v>65</v>
      </c>
      <c r="CD47" s="90" t="s">
        <v>1040</v>
      </c>
    </row>
    <row r="48" spans="1:82" x14ac:dyDescent="0.25">
      <c r="A48" t="s">
        <v>19</v>
      </c>
      <c r="B48" t="s">
        <v>179</v>
      </c>
      <c r="C48" t="s">
        <v>176</v>
      </c>
      <c r="D48" s="43" t="s">
        <v>178</v>
      </c>
      <c r="E48" t="s">
        <v>173</v>
      </c>
      <c r="F48">
        <f>VLOOKUP(B48,'site info'!H:M,5,FALSE)</f>
        <v>34.355847425999997</v>
      </c>
      <c r="G48">
        <f>VLOOKUP(B48,'site info'!H:M,6,FALSE)</f>
        <v>-78.063403871000006</v>
      </c>
      <c r="H48" t="s">
        <v>176</v>
      </c>
      <c r="I48" s="20">
        <v>2022</v>
      </c>
      <c r="J48" s="20">
        <v>18</v>
      </c>
      <c r="K48" s="20">
        <v>2</v>
      </c>
      <c r="L48" s="20">
        <v>2</v>
      </c>
      <c r="M48" s="22">
        <v>1.5937666668215914E-3</v>
      </c>
      <c r="N48" s="24">
        <v>6.0875865811268809E-4</v>
      </c>
      <c r="O48" s="23" t="s">
        <v>28</v>
      </c>
      <c r="P48" s="20" t="s">
        <v>26</v>
      </c>
      <c r="Q48" s="23">
        <v>0.5</v>
      </c>
      <c r="R48">
        <v>9.6</v>
      </c>
      <c r="S48">
        <v>9.6</v>
      </c>
      <c r="T48" s="20">
        <f>VLOOKUP(D48,'sl metrics top horiz'!B:H,2,FALSE)</f>
        <v>193.77</v>
      </c>
      <c r="U48">
        <f>VLOOKUP(D48,'sl metrics top horiz'!$B:$H,3,FALSE)</f>
        <v>0.3</v>
      </c>
      <c r="V48" s="20">
        <f>VLOOKUP(D48,'sl metrics top horiz'!$B:$H,4,FALSE)</f>
        <v>15.13</v>
      </c>
      <c r="W48" s="44">
        <f>VLOOKUP(D48,'sl metrics top horiz'!$B:$H,5,FALSE)</f>
        <v>118</v>
      </c>
      <c r="X48" s="44">
        <f>VLOOKUP(D48,'sl metrics top horiz'!Q:R,2,FALSE)</f>
        <v>51.14</v>
      </c>
      <c r="Y48" s="44">
        <f>VLOOKUP(D48,'sl metrics top horiz'!M:O,3,FALSE)</f>
        <v>79</v>
      </c>
      <c r="Z48" s="44">
        <f>VLOOKUP(D48,'sl metrics top horiz'!B:K,8,FALSE)</f>
        <v>954</v>
      </c>
      <c r="AA48" s="44">
        <f>VLOOKUP(D48,'sl metrics top horiz'!B:K,9,FALSE)</f>
        <v>206</v>
      </c>
      <c r="AB48" s="44">
        <f t="shared" si="6"/>
        <v>1160</v>
      </c>
      <c r="AC48" s="44">
        <f>VLOOKUP(D48,'sl metrics top horiz'!M:N,2,FALSE)</f>
        <v>4.6310679611650487</v>
      </c>
      <c r="AD48" s="20">
        <f>VLOOKUP(D48,'sl metrics top horiz'!$B:$H,6,FALSE)</f>
        <v>18</v>
      </c>
      <c r="AE48" s="44">
        <f>VLOOKUP(D48,'sl metrics top horiz'!$B:$H,7,FALSE)</f>
        <v>5</v>
      </c>
      <c r="AF48" s="20">
        <f>VLOOKUP(D48,'wtr metrics'!C:AQ,23,FALSE)</f>
        <v>18</v>
      </c>
      <c r="AG48" s="20">
        <f>VLOOKUP(D48,'wtr metrics'!C:AQ,19,FALSE)</f>
        <v>5.2</v>
      </c>
      <c r="AH48" s="20">
        <f>VLOOKUP(D48,'wtr metrics'!C:AQ,16,FALSE)</f>
        <v>0.4</v>
      </c>
      <c r="AI48" s="44">
        <f>VLOOKUP(D48,'wtr metrics'!C:AQ,12,FALSE)</f>
        <v>258.36</v>
      </c>
      <c r="AJ48" s="48">
        <f>VLOOKUP(D48,'wtr metrics'!C:AQ,8,FALSE)</f>
        <v>0.12</v>
      </c>
      <c r="AK48" s="23">
        <f>VLOOKUP(D48,'wtr metrics'!C:M,11,FALSE)</f>
        <v>6.15</v>
      </c>
      <c r="AL48" s="20">
        <f>VLOOKUP(D48,'wtr metrics'!C:AQ,41,FALSE)</f>
        <v>24</v>
      </c>
      <c r="AM48" s="20">
        <f>VLOOKUP(D48,'wtr metrics'!C:AQ,37,FALSE)</f>
        <v>11</v>
      </c>
      <c r="AN48" s="20">
        <f>VLOOKUP(D48,'wtr metrics'!C:AQ,34,FALSE)</f>
        <v>0.4</v>
      </c>
      <c r="AO48" s="44">
        <f>VLOOKUP(D48,'wtr metrics'!C:AQ,30,FALSE)</f>
        <v>127.43</v>
      </c>
      <c r="AP48" s="68">
        <f>VLOOKUP(D48,'wtr metrics'!C:AQ,26,FALSE)</f>
        <v>0.08</v>
      </c>
      <c r="AQ48" s="48">
        <v>0.08</v>
      </c>
      <c r="AR48" s="23">
        <f>VLOOKUP(D48,'wtr metrics'!C:AE,29,FALSE)</f>
        <v>5.57</v>
      </c>
      <c r="AS48" s="13">
        <v>97.222222222222214</v>
      </c>
      <c r="AT48" s="13" t="s">
        <v>1051</v>
      </c>
      <c r="AU48" s="20">
        <f>VLOOKUP(D48,'pl metrics'!A:H,5,FALSE)</f>
        <v>73</v>
      </c>
      <c r="AV48" s="20">
        <f>VLOOKUP(D48,'pl metrics'!BD:BH,2,FALSE)</f>
        <v>68</v>
      </c>
      <c r="AW48" s="20">
        <f>VLOOKUP(D48,'pl metrics'!BD:BH,3,FALSE)</f>
        <v>2</v>
      </c>
      <c r="AX48">
        <f>VLOOKUP(D48,'pl metrics'!J:S,5,FALSE)</f>
        <v>47</v>
      </c>
      <c r="AY48">
        <f>VLOOKUP(D48,'pl metrics'!AR:BB,11,FALSE)</f>
        <v>25</v>
      </c>
      <c r="AZ48" s="23">
        <f>VLOOKUP(D48,'pl metrics'!A:H,7,FALSE)</f>
        <v>5.3088235294117645</v>
      </c>
      <c r="BA48" s="45">
        <f>VLOOKUP(D48,'pl metrics'!J:Q,7,FALSE)</f>
        <v>5.2954545454545459</v>
      </c>
      <c r="BB48" s="45">
        <f>VLOOKUP(D48,'pl metrics'!BO:BP,2,FALSE)</f>
        <v>5.2608695652173916</v>
      </c>
      <c r="BC48" s="44">
        <v>45.358608118523946</v>
      </c>
      <c r="BD48" s="44">
        <f t="shared" si="7"/>
        <v>36.303807315760075</v>
      </c>
      <c r="BE48" s="137">
        <f t="shared" si="8"/>
        <v>26.304347826086957</v>
      </c>
      <c r="BF48" s="44">
        <f>VLOOKUP(D48,'pl metrics'!A:H,8,FALSE)</f>
        <v>30.136986301369863</v>
      </c>
      <c r="BG48" s="45">
        <f>VLOOKUP(D48,'pl metrics'!J:Q,8,FALSE)</f>
        <v>34.042553191489361</v>
      </c>
      <c r="BH48" s="45">
        <f>VLOOKUP(D48,'pl metrics'!V:AA,5,FALSE)</f>
        <v>45.613743534348458</v>
      </c>
      <c r="BI48" s="44">
        <f>VLOOKUP(D48,'pl metrics'!AR:AX,6,FALSE)</f>
        <v>2.8571428571428572</v>
      </c>
      <c r="BJ48" s="45">
        <f>VLOOKUP(D48,'pl metrics'!V:AA,6,FALSE)</f>
        <v>4.5015476017366396</v>
      </c>
      <c r="BK48" s="45">
        <f>VLOOKUP(D48,'pl metrics'!J:S,9,FALSE)</f>
        <v>2.7397260273972601</v>
      </c>
      <c r="BL48" s="45">
        <f>VLOOKUP(D48,'pl metrics'!V:AB,7,FALSE)</f>
        <v>4.3043478260869561</v>
      </c>
      <c r="BM48" s="25">
        <f>VLOOKUP(D48,'pl metrics'!AR:BA,8,FALSE)</f>
        <v>4.4550000000000001</v>
      </c>
      <c r="BN48" s="25">
        <f>VLOOKUP(D48,'pl metrics'!BD:BH,4,FALSE)</f>
        <v>4.383</v>
      </c>
      <c r="BO48" s="44">
        <f>VLOOKUP(D48,'pl metrics'!BD:BH,5,FALSE)</f>
        <v>0.76739999999999997</v>
      </c>
      <c r="BP48">
        <f>VLOOKUP(D48,'pl metrics'!AR:BA,9,FALSE)</f>
        <v>3.3450000000000002</v>
      </c>
      <c r="BQ48">
        <f>VLOOKUP(D48,'pl metrics'!AR:BA,10,FALSE)</f>
        <v>4.0730000000000004</v>
      </c>
      <c r="BR48" s="44">
        <f>VLOOKUP(D48,'pl metrics'!AN:AP,3,FALSE)</f>
        <v>474.42000000000007</v>
      </c>
      <c r="BS48" s="13">
        <f>VLOOKUP(D48,'pl metrics'!AN:AP,2,FALSE)</f>
        <v>91.6</v>
      </c>
      <c r="BT48" s="44">
        <f>VLOOKUP(D48,'pl metrics'!AJ:AK,2,FALSE)</f>
        <v>68.503749999999997</v>
      </c>
      <c r="BU48" s="44">
        <f>VLOOKUP(D48,'pl metrics'!$AE:$AH,2,FALSE)</f>
        <v>3.0024999999999999</v>
      </c>
      <c r="BV48" s="44">
        <f>VLOOKUP(D48,'pl metrics'!$AE:$AH,3,FALSE)</f>
        <v>77.78125</v>
      </c>
      <c r="BW48" s="44">
        <f>VLOOKUP(D48,'pl metrics'!$AE:$AH,4,FALSE)</f>
        <v>15.481249999999998</v>
      </c>
      <c r="BX48" t="str">
        <f>VLOOKUP(B48,'site info'!H:T,11,FALSE)</f>
        <v>Forest</v>
      </c>
      <c r="BY48" t="str">
        <f>VLOOKUP(B48,'site info'!H:T,13,FALSE)</f>
        <v>Fresh</v>
      </c>
      <c r="BZ48" t="str">
        <f>VLOOKUP(B48,'site info'!H:T,12,FALSE)</f>
        <v>Tidal</v>
      </c>
      <c r="CA48" t="str">
        <f>VLOOKUP(H48,'site info'!G:U,15,FALSE)</f>
        <v>Yes</v>
      </c>
      <c r="CB48" t="s">
        <v>1041</v>
      </c>
      <c r="CC48" s="44">
        <v>118</v>
      </c>
      <c r="CD48" s="90" t="s">
        <v>1040</v>
      </c>
    </row>
    <row r="49" spans="1:82" x14ac:dyDescent="0.25">
      <c r="A49" t="s">
        <v>19</v>
      </c>
      <c r="B49" t="s">
        <v>206</v>
      </c>
      <c r="C49" t="s">
        <v>205</v>
      </c>
      <c r="D49" s="43" t="s">
        <v>204</v>
      </c>
      <c r="E49" t="s">
        <v>202</v>
      </c>
      <c r="F49">
        <f>VLOOKUP(B49,'site info'!H:M,5,FALSE)</f>
        <v>35.270035762301802</v>
      </c>
      <c r="G49">
        <f>VLOOKUP(B49,'site info'!H:M,6,FALSE)</f>
        <v>-76.627596635684796</v>
      </c>
      <c r="H49" t="s">
        <v>205</v>
      </c>
      <c r="I49" s="20">
        <v>2009</v>
      </c>
      <c r="J49" s="20">
        <v>13</v>
      </c>
      <c r="K49" s="20">
        <v>1</v>
      </c>
      <c r="L49" s="20">
        <v>1</v>
      </c>
      <c r="M49" s="22">
        <v>7.7825647894661986E-3</v>
      </c>
      <c r="N49" s="24">
        <v>3.1425650023733814E-3</v>
      </c>
      <c r="O49" s="23" t="s">
        <v>77</v>
      </c>
      <c r="P49" s="20" t="s">
        <v>26</v>
      </c>
      <c r="Q49" s="23">
        <v>0.4</v>
      </c>
      <c r="R49">
        <v>0.01</v>
      </c>
      <c r="S49">
        <v>0.01</v>
      </c>
      <c r="V49" s="23">
        <f>VLOOKUP(D49,'sl metrics top horiz'!$B:$H,4,FALSE)</f>
        <v>12.625</v>
      </c>
      <c r="W49" s="44">
        <f>VLOOKUP(D49,'sl metrics top horiz'!$B:$H,5,FALSE)</f>
        <v>234.5</v>
      </c>
      <c r="Y49" s="44">
        <f>VLOOKUP(D49,'sl metrics top horiz'!M:O,3,FALSE)</f>
        <v>52.25</v>
      </c>
      <c r="Z49" s="44">
        <f>VLOOKUP(D49,'sl metrics top horiz'!B:K,8,FALSE)</f>
        <v>213.75</v>
      </c>
      <c r="AA49" s="44">
        <f>VLOOKUP(D49,'sl metrics top horiz'!B:K,9,FALSE)</f>
        <v>174.25</v>
      </c>
      <c r="AB49" s="44">
        <f t="shared" si="6"/>
        <v>388</v>
      </c>
      <c r="AC49" s="44">
        <f>VLOOKUP(D49,'sl metrics top horiz'!M:N,2,FALSE)</f>
        <v>1.2266857962697275</v>
      </c>
      <c r="AE49" s="44">
        <f>VLOOKUP(D49,'sl metrics top horiz'!$B:$H,7,FALSE)</f>
        <v>4.2</v>
      </c>
      <c r="AJ49" s="23"/>
      <c r="AK49" s="23"/>
      <c r="AO49" s="44"/>
      <c r="AU49" s="20">
        <f>VLOOKUP(D49,'pl metrics'!A:H,5,FALSE)</f>
        <v>42</v>
      </c>
      <c r="AV49" s="20">
        <f>VLOOKUP(D49,'pl metrics'!BD:BH,2,FALSE)</f>
        <v>41</v>
      </c>
      <c r="AW49" s="20">
        <f>VLOOKUP(D49,'pl metrics'!BD:BH,3,FALSE)</f>
        <v>0</v>
      </c>
      <c r="AX49">
        <f>VLOOKUP(D49,'pl metrics'!J:S,5,FALSE)</f>
        <v>20</v>
      </c>
      <c r="AY49">
        <f>VLOOKUP(D49,'pl metrics'!AR:BB,11,FALSE)</f>
        <v>22</v>
      </c>
      <c r="AZ49" s="23">
        <f>VLOOKUP(D49,'pl metrics'!A:H,7,FALSE)</f>
        <v>5.8684210526315788</v>
      </c>
      <c r="BA49" s="45">
        <f>VLOOKUP(D49,'pl metrics'!J:Q,7,FALSE)</f>
        <v>6.15625</v>
      </c>
      <c r="BB49" s="45">
        <f>VLOOKUP(D49,'pl metrics'!BO:BP,2,FALSE)</f>
        <v>5.6590909090909092</v>
      </c>
      <c r="BC49" s="44">
        <v>38.031715151182972</v>
      </c>
      <c r="BD49" s="44">
        <f t="shared" si="7"/>
        <v>27.531586972966164</v>
      </c>
      <c r="BE49" s="137">
        <f t="shared" si="8"/>
        <v>26.543489186273501</v>
      </c>
      <c r="BF49" s="44">
        <f>VLOOKUP(D49,'pl metrics'!A:H,8,FALSE)</f>
        <v>16.666666666666664</v>
      </c>
      <c r="BG49" s="45">
        <f>VLOOKUP(D49,'pl metrics'!J:Q,8,FALSE)</f>
        <v>5</v>
      </c>
      <c r="BH49" s="45">
        <f>VLOOKUP(D49,'pl metrics'!V:AA,5,FALSE)</f>
        <v>10.791598336415467</v>
      </c>
      <c r="BI49" s="44">
        <f>VLOOKUP(D49,'pl metrics'!AR:AX,6,FALSE)</f>
        <v>0</v>
      </c>
      <c r="BJ49" s="45">
        <f>VLOOKUP(D49,'pl metrics'!V:AA,6,FALSE)</f>
        <v>0</v>
      </c>
      <c r="BK49" s="45">
        <f>VLOOKUP(D49,'pl metrics'!J:S,9,FALSE)</f>
        <v>0</v>
      </c>
      <c r="BL49" s="45">
        <f>VLOOKUP(D49,'pl metrics'!V:AB,7,FALSE)</f>
        <v>3.65</v>
      </c>
      <c r="BM49" s="25">
        <f>VLOOKUP(D49,'pl metrics'!AR:BA,8,FALSE)</f>
        <v>3.9409999999999998</v>
      </c>
      <c r="BN49" s="25">
        <f>VLOOKUP(D49,'pl metrics'!BD:BH,4,FALSE)</f>
        <v>3.915</v>
      </c>
      <c r="BO49" s="44" t="str">
        <f>VLOOKUP(D49,'pl metrics'!BD:BH,5,FALSE)</f>
        <v>x</v>
      </c>
      <c r="BP49">
        <f>VLOOKUP(D49,'pl metrics'!AR:BA,9,FALSE)</f>
        <v>3.2989999999999999</v>
      </c>
      <c r="BQ49">
        <f>VLOOKUP(D49,'pl metrics'!AR:BA,10,FALSE)</f>
        <v>3.1829999999999998</v>
      </c>
      <c r="BR49" s="44">
        <f>VLOOKUP(D49,'pl metrics'!AN:AP,3,FALSE)</f>
        <v>74.88000000000001</v>
      </c>
      <c r="BS49" s="13">
        <f>VLOOKUP(D49,'pl metrics'!AN:AP,2,FALSE)</f>
        <v>2.4000000000000004</v>
      </c>
      <c r="BT49" s="44">
        <f>VLOOKUP(D49,'pl metrics'!AJ:AK,2,FALSE)</f>
        <v>55.641249999999999</v>
      </c>
      <c r="BU49" s="44">
        <f>VLOOKUP(D49,'pl metrics'!$AE:$AH,2,FALSE)</f>
        <v>10.405000000000006</v>
      </c>
      <c r="BV49" s="44">
        <f>VLOOKUP(D49,'pl metrics'!$AE:$AH,3,FALSE)</f>
        <v>24.392499999999998</v>
      </c>
      <c r="BW49" s="44">
        <f>VLOOKUP(D49,'pl metrics'!$AE:$AH,4,FALSE)</f>
        <v>1.1287500000000001</v>
      </c>
      <c r="BX49" t="str">
        <f>VLOOKUP(B49,'site info'!H:T,11,FALSE)</f>
        <v>Forest</v>
      </c>
      <c r="BY49" t="str">
        <f>VLOOKUP(B49,'site info'!H:T,13,FALSE)</f>
        <v>Transitional</v>
      </c>
      <c r="BZ49" t="str">
        <f>VLOOKUP(B49,'site info'!H:T,12,FALSE)</f>
        <v>Tidal</v>
      </c>
      <c r="CA49" t="str">
        <f>VLOOKUP(H49,'site info'!G:U,15,FALSE)</f>
        <v>Yes</v>
      </c>
      <c r="CB49" t="s">
        <v>1041</v>
      </c>
      <c r="CC49" s="44">
        <v>234.5</v>
      </c>
      <c r="CD49" s="90" t="s">
        <v>1040</v>
      </c>
    </row>
    <row r="50" spans="1:82" x14ac:dyDescent="0.25">
      <c r="A50" t="s">
        <v>19</v>
      </c>
      <c r="B50" t="s">
        <v>91</v>
      </c>
      <c r="C50" t="s">
        <v>90</v>
      </c>
      <c r="D50" s="43" t="s">
        <v>89</v>
      </c>
      <c r="E50" t="s">
        <v>87</v>
      </c>
      <c r="F50">
        <f>VLOOKUP(B50,'site info'!H:M,5,FALSE)</f>
        <v>35.724481390000001</v>
      </c>
      <c r="G50">
        <f>VLOOKUP(B50,'site info'!H:M,6,FALSE)</f>
        <v>-76.193856719999999</v>
      </c>
      <c r="H50" t="s">
        <v>90</v>
      </c>
      <c r="I50" s="20">
        <v>2004</v>
      </c>
      <c r="J50" s="20">
        <v>18</v>
      </c>
      <c r="K50" s="20">
        <v>1</v>
      </c>
      <c r="L50" s="20">
        <v>1</v>
      </c>
      <c r="M50" s="22">
        <v>4.5772367893525531E-3</v>
      </c>
      <c r="N50" s="24">
        <v>1.1967288254257679E-3</v>
      </c>
      <c r="O50" s="23" t="s">
        <v>77</v>
      </c>
      <c r="P50" s="20" t="s">
        <v>45</v>
      </c>
      <c r="Q50" s="23">
        <v>0.2</v>
      </c>
      <c r="R50">
        <v>2.27</v>
      </c>
      <c r="S50">
        <v>2.27</v>
      </c>
      <c r="AJ50" s="23"/>
      <c r="AK50" s="23"/>
      <c r="AO50" s="44"/>
      <c r="AU50" s="20">
        <f>VLOOKUP(D50,'pl metrics'!A:H,5,FALSE)</f>
        <v>42</v>
      </c>
      <c r="AV50" s="20">
        <f>VLOOKUP(D50,'pl metrics'!BD:BH,2,FALSE)</f>
        <v>37</v>
      </c>
      <c r="AW50" s="20">
        <f>VLOOKUP(D50,'pl metrics'!BD:BH,3,FALSE)</f>
        <v>4</v>
      </c>
      <c r="AX50">
        <f>VLOOKUP(D50,'pl metrics'!J:S,5,FALSE)</f>
        <v>28</v>
      </c>
      <c r="AY50">
        <f>VLOOKUP(D50,'pl metrics'!AR:BB,11,FALSE)</f>
        <v>14</v>
      </c>
      <c r="AZ50" s="23">
        <f>VLOOKUP(D50,'pl metrics'!A:H,7,FALSE)</f>
        <v>4.7631578947368425</v>
      </c>
      <c r="BA50" s="45">
        <f>VLOOKUP(D50,'pl metrics'!J:Q,7,FALSE)</f>
        <v>4.4000000000000004</v>
      </c>
      <c r="BB50" s="45">
        <f>VLOOKUP(D50,'pl metrics'!BO:BP,2,FALSE)</f>
        <v>5.4615384615384617</v>
      </c>
      <c r="BC50" s="44">
        <v>30.868791221363757</v>
      </c>
      <c r="BD50" s="44">
        <f t="shared" ref="BD50:BD81" si="9">BA50*(SQRT(AX50))</f>
        <v>23.2826115373684</v>
      </c>
      <c r="BE50" s="137">
        <f t="shared" ref="BE50:BE81" si="10">BB50*(SQRT(AY50))</f>
        <v>20.435205727765371</v>
      </c>
      <c r="BF50" s="44">
        <f>VLOOKUP(D50,'pl metrics'!A:H,8,FALSE)</f>
        <v>52.380952380952387</v>
      </c>
      <c r="BG50" s="45">
        <f>VLOOKUP(D50,'pl metrics'!J:Q,8,FALSE)</f>
        <v>46.428571428571431</v>
      </c>
      <c r="BH50" s="45">
        <f>VLOOKUP(D50,'pl metrics'!V:AA,5,FALSE)</f>
        <v>78.555741017306516</v>
      </c>
      <c r="BI50" s="44">
        <f>VLOOKUP(D50,'pl metrics'!AR:AX,6,FALSE)</f>
        <v>9.7560975609756095</v>
      </c>
      <c r="BJ50" s="45">
        <f>VLOOKUP(D50,'pl metrics'!V:AA,6,FALSE)</f>
        <v>3.5491522445752426</v>
      </c>
      <c r="BK50" s="45">
        <f>VLOOKUP(D50,'pl metrics'!J:S,9,FALSE)</f>
        <v>9.5238095238095237</v>
      </c>
      <c r="BL50" s="45">
        <f>VLOOKUP(D50,'pl metrics'!V:AB,7,FALSE)</f>
        <v>4.4615384615384617</v>
      </c>
      <c r="BM50" s="25">
        <f>VLOOKUP(D50,'pl metrics'!AR:BA,8,FALSE)</f>
        <v>3.9580000000000002</v>
      </c>
      <c r="BN50" s="25">
        <f>VLOOKUP(D50,'pl metrics'!BD:BH,4,FALSE)</f>
        <v>3.8220000000000001</v>
      </c>
      <c r="BO50" s="44">
        <f>VLOOKUP(D50,'pl metrics'!BD:BH,5,FALSE)</f>
        <v>1.6060000000000001</v>
      </c>
      <c r="BP50">
        <f>VLOOKUP(D50,'pl metrics'!AR:BA,9,FALSE)</f>
        <v>2.8170000000000002</v>
      </c>
      <c r="BQ50">
        <f>VLOOKUP(D50,'pl metrics'!AR:BA,10,FALSE)</f>
        <v>3.5870000000000002</v>
      </c>
      <c r="BR50" s="44">
        <f>VLOOKUP(D50,'pl metrics'!AN:AP,3,FALSE)</f>
        <v>210.05</v>
      </c>
      <c r="BS50" s="13">
        <f>VLOOKUP(D50,'pl metrics'!AN:AP,2,FALSE)</f>
        <v>49</v>
      </c>
      <c r="BT50" s="44">
        <f>VLOOKUP(D50,'pl metrics'!AJ:AK,2,FALSE)</f>
        <v>15.835000000000006</v>
      </c>
      <c r="BU50" s="44">
        <f>VLOOKUP(D50,'pl metrics'!$AE:$AH,2,FALSE)</f>
        <v>16.555</v>
      </c>
      <c r="BV50" s="44">
        <f>VLOOKUP(D50,'pl metrics'!$AE:$AH,3,FALSE)</f>
        <v>22.504999999999999</v>
      </c>
      <c r="BW50" s="44">
        <f>VLOOKUP(D50,'pl metrics'!$AE:$AH,4,FALSE)</f>
        <v>3.0799999999999996</v>
      </c>
      <c r="BX50" t="str">
        <f>VLOOKUP(B50,'site info'!H:T,11,FALSE)</f>
        <v>Shrub</v>
      </c>
      <c r="BY50" t="str">
        <f>VLOOKUP(B50,'site info'!H:T,13,FALSE)</f>
        <v>Transitional</v>
      </c>
      <c r="BZ50" t="str">
        <f>VLOOKUP(B50,'site info'!H:T,12,FALSE)</f>
        <v>Tidal</v>
      </c>
      <c r="CA50" t="str">
        <f>VLOOKUP(H50,'site info'!G:U,15,FALSE)</f>
        <v>Yes</v>
      </c>
    </row>
    <row r="51" spans="1:82" x14ac:dyDescent="0.25">
      <c r="A51" t="s">
        <v>19</v>
      </c>
      <c r="B51" t="s">
        <v>93</v>
      </c>
      <c r="C51" t="s">
        <v>90</v>
      </c>
      <c r="D51" s="43" t="s">
        <v>92</v>
      </c>
      <c r="E51" t="s">
        <v>87</v>
      </c>
      <c r="F51">
        <f>VLOOKUP(B51,'site info'!H:M,5,FALSE)</f>
        <v>35.724481390000001</v>
      </c>
      <c r="G51">
        <f>VLOOKUP(B51,'site info'!H:M,6,FALSE)</f>
        <v>-76.193856719999999</v>
      </c>
      <c r="H51" t="s">
        <v>90</v>
      </c>
      <c r="I51" s="20">
        <v>2022</v>
      </c>
      <c r="J51" s="20">
        <v>18</v>
      </c>
      <c r="K51" s="20">
        <v>2</v>
      </c>
      <c r="L51" s="20">
        <v>2</v>
      </c>
      <c r="M51" s="22">
        <v>4.5772367893525531E-3</v>
      </c>
      <c r="N51" s="24">
        <v>1.1967288254257679E-3</v>
      </c>
      <c r="O51" s="23" t="s">
        <v>77</v>
      </c>
      <c r="P51" s="20" t="s">
        <v>45</v>
      </c>
      <c r="Q51" s="23">
        <v>0.2</v>
      </c>
      <c r="R51">
        <v>2.27</v>
      </c>
      <c r="S51">
        <v>2.27</v>
      </c>
      <c r="T51" s="20">
        <f>VLOOKUP(D51,'sl metrics top horiz'!B:H,2,FALSE)</f>
        <v>103.91333333333334</v>
      </c>
      <c r="U51">
        <f>VLOOKUP(D51,'sl metrics top horiz'!$B:$H,3,FALSE)</f>
        <v>1.3166666666666667</v>
      </c>
      <c r="V51" s="20">
        <f>VLOOKUP(D51,'sl metrics top horiz'!$B:$H,4,FALSE)</f>
        <v>31.016666666666669</v>
      </c>
      <c r="W51" s="44">
        <f>VLOOKUP(D51,'sl metrics top horiz'!$B:$H,5,FALSE)</f>
        <v>1009.3333333333334</v>
      </c>
      <c r="X51" s="44">
        <f>VLOOKUP(D51,'sl metrics top horiz'!Q:R,2,FALSE)</f>
        <v>958.84666666666669</v>
      </c>
      <c r="Y51" s="44">
        <f>VLOOKUP(D51,'sl metrics top horiz'!M:O,3,FALSE)</f>
        <v>67.333333333333329</v>
      </c>
      <c r="Z51" s="44">
        <f>VLOOKUP(D51,'sl metrics top horiz'!B:K,8,FALSE)</f>
        <v>1017.6666666666666</v>
      </c>
      <c r="AA51" s="44">
        <f>VLOOKUP(D51,'sl metrics top horiz'!B:K,9,FALSE)</f>
        <v>964</v>
      </c>
      <c r="AB51" s="44">
        <f t="shared" ref="AB51:AB77" si="11">Z51+AA51</f>
        <v>1981.6666666666665</v>
      </c>
      <c r="AC51" s="44">
        <f>VLOOKUP(D51,'sl metrics top horiz'!M:N,2,FALSE)</f>
        <v>3.3590796592744727</v>
      </c>
      <c r="AD51" s="20">
        <f>VLOOKUP(D51,'sl metrics top horiz'!$B:$H,6,FALSE)</f>
        <v>18.666666666666668</v>
      </c>
      <c r="AE51" s="44">
        <f>VLOOKUP(D51,'sl metrics top horiz'!$B:$H,7,FALSE)</f>
        <v>5.3666666666666663</v>
      </c>
      <c r="AF51" s="20">
        <f>VLOOKUP(D51,'wtr metrics'!C:AQ,23,FALSE)</f>
        <v>110</v>
      </c>
      <c r="AG51" s="20">
        <f>VLOOKUP(D51,'wtr metrics'!C:AQ,19,FALSE)</f>
        <v>3.3</v>
      </c>
      <c r="AH51" s="20">
        <f>VLOOKUP(D51,'wtr metrics'!C:AQ,16,FALSE)</f>
        <v>0.77</v>
      </c>
      <c r="AI51" s="44">
        <f>VLOOKUP(D51,'wtr metrics'!C:AQ,12,FALSE)</f>
        <v>533.39250000000004</v>
      </c>
      <c r="AJ51" s="48">
        <f>VLOOKUP(D51,'wtr metrics'!C:AQ,8,FALSE)</f>
        <v>0.28300629999999999</v>
      </c>
      <c r="AK51" s="23">
        <f>VLOOKUP(D51,'wtr metrics'!C:M,11,FALSE)</f>
        <v>5.5855620000000004</v>
      </c>
      <c r="AL51" s="20">
        <f>VLOOKUP(D51,'wtr metrics'!C:AQ,41,FALSE)</f>
        <v>190</v>
      </c>
      <c r="AM51" s="20">
        <f>VLOOKUP(D51,'wtr metrics'!C:AQ,37,FALSE)</f>
        <v>4.4000000000000004</v>
      </c>
      <c r="AN51" s="20">
        <f>VLOOKUP(D51,'wtr metrics'!C:AQ,34,FALSE)</f>
        <v>1.2</v>
      </c>
      <c r="AO51" s="44">
        <f>VLOOKUP(D51,'wtr metrics'!C:AQ,30,FALSE)</f>
        <v>908.80740000000003</v>
      </c>
      <c r="AP51" s="91">
        <f>VLOOKUP(D51,'wtr metrics'!C:AQ,26,FALSE)</f>
        <v>0.49133300000000002</v>
      </c>
      <c r="AQ51" s="94">
        <v>0.49133300000000002</v>
      </c>
      <c r="AR51" s="23">
        <f>VLOOKUP(D51,'wtr metrics'!C:AE,29,FALSE)</f>
        <v>5.7028359999999996</v>
      </c>
      <c r="AS51" s="13">
        <v>88.333333333333329</v>
      </c>
      <c r="AT51" s="13" t="s">
        <v>1051</v>
      </c>
      <c r="AU51" s="20">
        <f>VLOOKUP(D51,'pl metrics'!A:H,5,FALSE)</f>
        <v>50</v>
      </c>
      <c r="AV51" s="20">
        <f>VLOOKUP(D51,'pl metrics'!BD:BH,2,FALSE)</f>
        <v>44</v>
      </c>
      <c r="AW51" s="20">
        <f>VLOOKUP(D51,'pl metrics'!BD:BH,3,FALSE)</f>
        <v>4</v>
      </c>
      <c r="AX51">
        <f>VLOOKUP(D51,'pl metrics'!J:S,5,FALSE)</f>
        <v>35</v>
      </c>
      <c r="AY51">
        <f>VLOOKUP(D51,'pl metrics'!AR:BB,11,FALSE)</f>
        <v>15</v>
      </c>
      <c r="AZ51" s="23">
        <f>VLOOKUP(D51,'pl metrics'!A:H,7,FALSE)</f>
        <v>5.0770833333333334</v>
      </c>
      <c r="BA51" s="45">
        <f>VLOOKUP(D51,'pl metrics'!J:Q,7,FALSE)</f>
        <v>5.0818181818181811</v>
      </c>
      <c r="BB51" s="45">
        <f>VLOOKUP(D51,'pl metrics'!BO:BP,2,FALSE)</f>
        <v>5.0666666666666664</v>
      </c>
      <c r="BC51" s="44">
        <v>35.900400536492008</v>
      </c>
      <c r="BD51" s="44">
        <f t="shared" si="9"/>
        <v>30.064441806842591</v>
      </c>
      <c r="BE51" s="137">
        <f t="shared" si="10"/>
        <v>19.623115620784244</v>
      </c>
      <c r="BF51" s="44">
        <f>VLOOKUP(D51,'pl metrics'!A:H,8,FALSE)</f>
        <v>46</v>
      </c>
      <c r="BG51" s="45">
        <f>VLOOKUP(D51,'pl metrics'!J:Q,8,FALSE)</f>
        <v>40</v>
      </c>
      <c r="BH51" s="45">
        <f>VLOOKUP(D51,'pl metrics'!V:AA,5,FALSE)</f>
        <v>73.503626248798525</v>
      </c>
      <c r="BI51" s="44">
        <f>VLOOKUP(D51,'pl metrics'!AR:AX,6,FALSE)</f>
        <v>8.3333333333333321</v>
      </c>
      <c r="BJ51" s="45">
        <f>VLOOKUP(D51,'pl metrics'!V:AA,6,FALSE)</f>
        <v>24.207031136224625</v>
      </c>
      <c r="BK51" s="45">
        <f>VLOOKUP(D51,'pl metrics'!J:S,9,FALSE)</f>
        <v>6</v>
      </c>
      <c r="BL51" s="45">
        <f>VLOOKUP(D51,'pl metrics'!V:AB,7,FALSE)</f>
        <v>4.25</v>
      </c>
      <c r="BM51" s="25">
        <f>VLOOKUP(D51,'pl metrics'!AR:BA,8,FALSE)</f>
        <v>4.07</v>
      </c>
      <c r="BN51" s="25">
        <f>VLOOKUP(D51,'pl metrics'!BD:BH,4,FALSE)</f>
        <v>3.9470000000000001</v>
      </c>
      <c r="BO51" s="44">
        <f>VLOOKUP(D51,'pl metrics'!BD:BH,5,FALSE)</f>
        <v>1.4279999999999999</v>
      </c>
      <c r="BP51">
        <f>VLOOKUP(D51,'pl metrics'!AR:BA,9,FALSE)</f>
        <v>2.8530000000000002</v>
      </c>
      <c r="BQ51">
        <f>VLOOKUP(D51,'pl metrics'!AR:BA,10,FALSE)</f>
        <v>3.738</v>
      </c>
      <c r="BR51" s="44">
        <f>VLOOKUP(D51,'pl metrics'!AN:AP,3,FALSE)</f>
        <v>474.95</v>
      </c>
      <c r="BS51" s="13">
        <f>VLOOKUP(D51,'pl metrics'!AN:AP,2,FALSE)</f>
        <v>151</v>
      </c>
      <c r="BT51" s="44">
        <f>VLOOKUP(D51,'pl metrics'!AJ:AK,2,FALSE)</f>
        <v>65.139999999999986</v>
      </c>
      <c r="BU51" s="44">
        <f>VLOOKUP(D51,'pl metrics'!$AE:$AH,2,FALSE)</f>
        <v>74.555000000000007</v>
      </c>
      <c r="BV51" s="44">
        <f>VLOOKUP(D51,'pl metrics'!$AE:$AH,3,FALSE)</f>
        <v>21.5</v>
      </c>
      <c r="BW51" s="44">
        <f>VLOOKUP(D51,'pl metrics'!$AE:$AH,4,FALSE)</f>
        <v>11.024999999999999</v>
      </c>
      <c r="BX51" t="str">
        <f>VLOOKUP(B51,'site info'!H:T,11,FALSE)</f>
        <v>Shrub</v>
      </c>
      <c r="BY51" t="str">
        <f>VLOOKUP(B51,'site info'!H:T,13,FALSE)</f>
        <v>Transitional</v>
      </c>
      <c r="BZ51" t="str">
        <f>VLOOKUP(B51,'site info'!H:T,12,FALSE)</f>
        <v>Tidal</v>
      </c>
      <c r="CA51" t="str">
        <f>VLOOKUP(H51,'site info'!G:U,15,FALSE)</f>
        <v>Yes</v>
      </c>
      <c r="CB51" t="s">
        <v>1040</v>
      </c>
      <c r="CC51" s="44">
        <v>1009.3333333333334</v>
      </c>
      <c r="CD51" s="90" t="s">
        <v>1040</v>
      </c>
    </row>
    <row r="52" spans="1:82" x14ac:dyDescent="0.25">
      <c r="A52" t="s">
        <v>19</v>
      </c>
      <c r="B52" t="s">
        <v>208</v>
      </c>
      <c r="C52" t="s">
        <v>205</v>
      </c>
      <c r="D52" s="43" t="s">
        <v>207</v>
      </c>
      <c r="E52" t="s">
        <v>202</v>
      </c>
      <c r="F52">
        <f>VLOOKUP(B52,'site info'!H:M,5,FALSE)</f>
        <v>35.270035762301802</v>
      </c>
      <c r="G52">
        <f>VLOOKUP(B52,'site info'!H:M,6,FALSE)</f>
        <v>-76.627596635684796</v>
      </c>
      <c r="H52" t="s">
        <v>205</v>
      </c>
      <c r="I52" s="20">
        <v>2022</v>
      </c>
      <c r="J52" s="20">
        <v>13</v>
      </c>
      <c r="K52" s="20">
        <v>2</v>
      </c>
      <c r="L52" s="20">
        <v>2</v>
      </c>
      <c r="M52" s="22">
        <v>7.7825647894661986E-3</v>
      </c>
      <c r="N52" s="24">
        <v>3.1425650023733814E-3</v>
      </c>
      <c r="O52" s="23" t="s">
        <v>77</v>
      </c>
      <c r="P52" s="20" t="s">
        <v>26</v>
      </c>
      <c r="Q52" s="23">
        <v>0.4</v>
      </c>
      <c r="R52">
        <v>0.01</v>
      </c>
      <c r="S52">
        <v>0.01</v>
      </c>
      <c r="T52" s="20">
        <f>VLOOKUP(D52,'sl metrics top horiz'!B:H,2,FALSE)</f>
        <v>81.96</v>
      </c>
      <c r="U52">
        <f>VLOOKUP(D52,'sl metrics top horiz'!$B:$H,3,FALSE)</f>
        <v>0.52</v>
      </c>
      <c r="V52" s="20">
        <f>VLOOKUP(D52,'sl metrics top horiz'!$B:$H,4,FALSE)</f>
        <v>24.06</v>
      </c>
      <c r="W52" s="44">
        <f>VLOOKUP(D52,'sl metrics top horiz'!$B:$H,5,FALSE)</f>
        <v>804</v>
      </c>
      <c r="X52" s="44">
        <f>VLOOKUP(D52,'sl metrics top horiz'!Q:R,2,FALSE)</f>
        <v>435.54</v>
      </c>
      <c r="Y52" s="44">
        <f>VLOOKUP(D52,'sl metrics top horiz'!M:O,3,FALSE)</f>
        <v>126</v>
      </c>
      <c r="Z52" s="44">
        <f>VLOOKUP(D52,'sl metrics top horiz'!B:K,8,FALSE)</f>
        <v>414</v>
      </c>
      <c r="AA52" s="44">
        <f>VLOOKUP(D52,'sl metrics top horiz'!B:K,9,FALSE)</f>
        <v>350</v>
      </c>
      <c r="AB52" s="44">
        <f t="shared" si="11"/>
        <v>764</v>
      </c>
      <c r="AC52" s="44">
        <f>VLOOKUP(D52,'sl metrics top horiz'!M:N,2,FALSE)</f>
        <v>1.1828571428571428</v>
      </c>
      <c r="AD52" s="20">
        <f>VLOOKUP(D52,'sl metrics top horiz'!$B:$H,6,FALSE)</f>
        <v>3.4</v>
      </c>
      <c r="AE52" s="44">
        <f>VLOOKUP(D52,'sl metrics top horiz'!$B:$H,7,FALSE)</f>
        <v>4.5</v>
      </c>
      <c r="AF52" s="20">
        <f>VLOOKUP(D52,'wtr metrics'!C:AQ,23,FALSE)</f>
        <v>5200</v>
      </c>
      <c r="AG52" s="20">
        <f>VLOOKUP(D52,'wtr metrics'!C:AQ,19,FALSE)</f>
        <v>1260</v>
      </c>
      <c r="AH52" s="20">
        <f>VLOOKUP(D52,'wtr metrics'!C:AQ,16,FALSE)</f>
        <v>87</v>
      </c>
      <c r="AI52" s="44">
        <f>VLOOKUP(D52,'wtr metrics'!C:AQ,12,FALSE)</f>
        <v>28029.78</v>
      </c>
      <c r="AJ52" s="23">
        <f>VLOOKUP(D52,'wtr metrics'!C:AQ,8,FALSE)</f>
        <v>17.517769999999999</v>
      </c>
      <c r="AK52" s="23">
        <f>VLOOKUP(D52,'wtr metrics'!C:M,11,FALSE)</f>
        <v>6.2788940000000002</v>
      </c>
      <c r="AL52" s="20" t="str">
        <f>VLOOKUP(D52,'wtr metrics'!C:AQ,41,FALSE)</f>
        <v>x</v>
      </c>
      <c r="AM52" s="20" t="str">
        <f>VLOOKUP(D52,'wtr metrics'!C:AQ,37,FALSE)</f>
        <v>x</v>
      </c>
      <c r="AN52" s="20" t="str">
        <f>VLOOKUP(D52,'wtr metrics'!C:AQ,34,FALSE)</f>
        <v>x</v>
      </c>
      <c r="AO52" s="44" t="str">
        <f>VLOOKUP(D52,'wtr metrics'!C:AQ,30,FALSE)</f>
        <v>x</v>
      </c>
      <c r="AP52" s="20" t="str">
        <f>VLOOKUP(D52,'wtr metrics'!C:AQ,26,FALSE)</f>
        <v>x</v>
      </c>
      <c r="AQ52" s="93">
        <v>17.517769999999999</v>
      </c>
      <c r="AR52" s="23" t="str">
        <f>VLOOKUP(D52,'wtr metrics'!C:AE,29,FALSE)</f>
        <v>x</v>
      </c>
      <c r="AS52" s="13">
        <v>53.333333333333336</v>
      </c>
      <c r="AT52" s="13" t="s">
        <v>1050</v>
      </c>
      <c r="AU52" s="20">
        <f>VLOOKUP(D52,'pl metrics'!A:H,5,FALSE)</f>
        <v>57</v>
      </c>
      <c r="AV52" s="20">
        <f>VLOOKUP(D52,'pl metrics'!BD:BH,2,FALSE)</f>
        <v>55</v>
      </c>
      <c r="AW52" s="20">
        <f>VLOOKUP(D52,'pl metrics'!BD:BH,3,FALSE)</f>
        <v>1</v>
      </c>
      <c r="AX52">
        <f>VLOOKUP(D52,'pl metrics'!J:S,5,FALSE)</f>
        <v>37</v>
      </c>
      <c r="AY52">
        <f>VLOOKUP(D52,'pl metrics'!AR:BB,11,FALSE)</f>
        <v>20</v>
      </c>
      <c r="AZ52" s="23">
        <f>VLOOKUP(D52,'pl metrics'!A:H,7,FALSE)</f>
        <v>5.3138888888888891</v>
      </c>
      <c r="BA52" s="45">
        <f>VLOOKUP(D52,'pl metrics'!J:Q,7,FALSE)</f>
        <v>5.0132352941176466</v>
      </c>
      <c r="BB52" s="45">
        <f>VLOOKUP(D52,'pl metrics'!BO:BP,2,FALSE)</f>
        <v>5.8250000000000002</v>
      </c>
      <c r="BC52" s="44">
        <v>40.118981318535958</v>
      </c>
      <c r="BD52" s="44">
        <f t="shared" si="9"/>
        <v>30.494319802627395</v>
      </c>
      <c r="BE52" s="137">
        <f t="shared" si="10"/>
        <v>26.050191937872551</v>
      </c>
      <c r="BF52" s="44">
        <f>VLOOKUP(D52,'pl metrics'!A:H,8,FALSE)</f>
        <v>28.07017543859649</v>
      </c>
      <c r="BG52" s="45">
        <f>VLOOKUP(D52,'pl metrics'!J:Q,8,FALSE)</f>
        <v>24.324324324324326</v>
      </c>
      <c r="BH52" s="45">
        <f>VLOOKUP(D52,'pl metrics'!V:AA,5,FALSE)</f>
        <v>4.0382874798223254</v>
      </c>
      <c r="BI52" s="44">
        <f>VLOOKUP(D52,'pl metrics'!AR:AX,6,FALSE)</f>
        <v>1.7857142857142856</v>
      </c>
      <c r="BJ52" s="45">
        <f>VLOOKUP(D52,'pl metrics'!V:AA,6,FALSE)</f>
        <v>0</v>
      </c>
      <c r="BK52" s="45">
        <f>VLOOKUP(D52,'pl metrics'!J:S,9,FALSE)</f>
        <v>1.7543859649122806</v>
      </c>
      <c r="BL52" s="45">
        <f>VLOOKUP(D52,'pl metrics'!V:AB,7,FALSE)</f>
        <v>3.8571428571428572</v>
      </c>
      <c r="BM52" s="25">
        <f>VLOOKUP(D52,'pl metrics'!AR:BA,8,FALSE)</f>
        <v>4.2530000000000001</v>
      </c>
      <c r="BN52" s="25">
        <f>VLOOKUP(D52,'pl metrics'!BD:BH,4,FALSE)</f>
        <v>4.2160000000000002</v>
      </c>
      <c r="BO52" s="44">
        <f>VLOOKUP(D52,'pl metrics'!BD:BH,5,FALSE)</f>
        <v>0</v>
      </c>
      <c r="BP52">
        <f>VLOOKUP(D52,'pl metrics'!AR:BA,9,FALSE)</f>
        <v>3.1890000000000001</v>
      </c>
      <c r="BQ52">
        <f>VLOOKUP(D52,'pl metrics'!AR:BA,10,FALSE)</f>
        <v>3.8439999999999999</v>
      </c>
      <c r="BR52" s="44">
        <f>VLOOKUP(D52,'pl metrics'!AN:AP,3,FALSE)</f>
        <v>57.35</v>
      </c>
      <c r="BS52" s="13">
        <f>VLOOKUP(D52,'pl metrics'!AN:AP,2,FALSE)</f>
        <v>3</v>
      </c>
      <c r="BT52" s="44">
        <f>VLOOKUP(D52,'pl metrics'!AJ:AK,2,FALSE)</f>
        <v>104.84374999999999</v>
      </c>
      <c r="BU52" s="44">
        <f>VLOOKUP(D52,'pl metrics'!$AE:$AH,2,FALSE)</f>
        <v>8.8275000000000006</v>
      </c>
      <c r="BV52" s="44">
        <f>VLOOKUP(D52,'pl metrics'!$AE:$AH,3,FALSE)</f>
        <v>30.031249999999996</v>
      </c>
      <c r="BW52" s="44">
        <f>VLOOKUP(D52,'pl metrics'!$AE:$AH,4,FALSE)</f>
        <v>0.64</v>
      </c>
      <c r="BX52" t="str">
        <f>VLOOKUP(B52,'site info'!H:T,11,FALSE)</f>
        <v>Forest</v>
      </c>
      <c r="BY52" t="str">
        <f>VLOOKUP(B52,'site info'!H:T,13,FALSE)</f>
        <v>Transitional</v>
      </c>
      <c r="BZ52" t="str">
        <f>VLOOKUP(B52,'site info'!H:T,12,FALSE)</f>
        <v>Tidal</v>
      </c>
      <c r="CA52" t="str">
        <f>VLOOKUP(H52,'site info'!G:U,15,FALSE)</f>
        <v>Yes</v>
      </c>
      <c r="CB52" t="s">
        <v>1040</v>
      </c>
      <c r="CC52" s="44">
        <v>804</v>
      </c>
      <c r="CD52" s="90" t="s">
        <v>1040</v>
      </c>
    </row>
    <row r="53" spans="1:82" x14ac:dyDescent="0.25">
      <c r="A53" t="s">
        <v>19</v>
      </c>
      <c r="B53" t="s">
        <v>213</v>
      </c>
      <c r="C53" t="s">
        <v>212</v>
      </c>
      <c r="D53" s="43" t="s">
        <v>211</v>
      </c>
      <c r="E53" t="s">
        <v>209</v>
      </c>
      <c r="F53">
        <f>VLOOKUP(B53,'site info'!H:M,5,FALSE)</f>
        <v>35.267268494226798</v>
      </c>
      <c r="G53">
        <f>VLOOKUP(B53,'site info'!H:M,6,FALSE)</f>
        <v>-76.628222847282998</v>
      </c>
      <c r="H53" t="s">
        <v>212</v>
      </c>
      <c r="I53" s="20">
        <v>2009</v>
      </c>
      <c r="J53" s="20">
        <v>13</v>
      </c>
      <c r="K53" s="20">
        <v>1</v>
      </c>
      <c r="L53" s="20">
        <v>1</v>
      </c>
      <c r="M53" s="22">
        <v>4.895806879361155E-3</v>
      </c>
      <c r="N53" s="24">
        <v>4.8528939697521493E-4</v>
      </c>
      <c r="O53" s="23" t="s">
        <v>28</v>
      </c>
      <c r="P53" s="20" t="s">
        <v>26</v>
      </c>
      <c r="Q53" s="23">
        <v>1.1000000000000001</v>
      </c>
      <c r="R53">
        <v>0.19</v>
      </c>
      <c r="S53">
        <v>0.19</v>
      </c>
      <c r="V53" s="23">
        <f>VLOOKUP(D53,'sl metrics top horiz'!$B:$H,4,FALSE)</f>
        <v>9.4749999999999996</v>
      </c>
      <c r="W53" s="44">
        <f>VLOOKUP(D53,'sl metrics top horiz'!$B:$H,5,FALSE)</f>
        <v>73</v>
      </c>
      <c r="Y53" s="44">
        <f>VLOOKUP(D53,'sl metrics top horiz'!M:O,3,FALSE)</f>
        <v>36.5</v>
      </c>
      <c r="Z53" s="44">
        <f>VLOOKUP(D53,'sl metrics top horiz'!B:K,8,FALSE)</f>
        <v>221.5</v>
      </c>
      <c r="AA53" s="44">
        <f>VLOOKUP(D53,'sl metrics top horiz'!B:K,9,FALSE)</f>
        <v>81</v>
      </c>
      <c r="AB53" s="44">
        <f t="shared" si="11"/>
        <v>302.5</v>
      </c>
      <c r="AC53" s="44">
        <f>VLOOKUP(D53,'sl metrics top horiz'!M:N,2,FALSE)</f>
        <v>2.7345679012345681</v>
      </c>
      <c r="AE53" s="44">
        <f>VLOOKUP(D53,'sl metrics top horiz'!$B:$H,7,FALSE)</f>
        <v>3.83</v>
      </c>
      <c r="AJ53" s="23"/>
      <c r="AK53" s="23"/>
      <c r="AO53" s="44"/>
      <c r="AU53" s="20">
        <f>VLOOKUP(D53,'pl metrics'!A:H,5,FALSE)</f>
        <v>48</v>
      </c>
      <c r="AV53" s="20">
        <f>VLOOKUP(D53,'pl metrics'!BD:BH,2,FALSE)</f>
        <v>48</v>
      </c>
      <c r="AW53" s="20">
        <f>VLOOKUP(D53,'pl metrics'!BD:BH,3,FALSE)</f>
        <v>0</v>
      </c>
      <c r="AX53">
        <f>VLOOKUP(D53,'pl metrics'!J:S,5,FALSE)</f>
        <v>18</v>
      </c>
      <c r="AY53">
        <f>VLOOKUP(D53,'pl metrics'!AR:BB,11,FALSE)</f>
        <v>30</v>
      </c>
      <c r="AZ53" s="23">
        <f>VLOOKUP(D53,'pl metrics'!A:H,7,FALSE)</f>
        <v>5.5319148936170217</v>
      </c>
      <c r="BA53" s="45">
        <f>VLOOKUP(D53,'pl metrics'!J:Q,7,FALSE)</f>
        <v>5.7352941176470589</v>
      </c>
      <c r="BB53" s="45">
        <f>VLOOKUP(D53,'pl metrics'!BO:BP,2,FALSE)</f>
        <v>5.416666666666667</v>
      </c>
      <c r="BC53" s="44">
        <v>38.326230635566645</v>
      </c>
      <c r="BD53" s="44">
        <f t="shared" si="9"/>
        <v>24.332792176125309</v>
      </c>
      <c r="BE53" s="137">
        <f t="shared" si="10"/>
        <v>29.668305198196499</v>
      </c>
      <c r="BF53" s="44">
        <f>VLOOKUP(D53,'pl metrics'!A:H,8,FALSE)</f>
        <v>20.833333333333336</v>
      </c>
      <c r="BG53" s="45">
        <f>VLOOKUP(D53,'pl metrics'!J:Q,8,FALSE)</f>
        <v>22.222222222222221</v>
      </c>
      <c r="BH53" s="45">
        <f>VLOOKUP(D53,'pl metrics'!V:AA,5,FALSE)</f>
        <v>7.4024324237488797</v>
      </c>
      <c r="BI53" s="44">
        <f>VLOOKUP(D53,'pl metrics'!AR:AX,6,FALSE)</f>
        <v>0</v>
      </c>
      <c r="BJ53" s="45">
        <f>VLOOKUP(D53,'pl metrics'!V:AA,6,FALSE)</f>
        <v>0.24961877528625839</v>
      </c>
      <c r="BK53" s="45">
        <f>VLOOKUP(D53,'pl metrics'!J:S,9,FALSE)</f>
        <v>0</v>
      </c>
      <c r="BL53" s="45">
        <f>VLOOKUP(D53,'pl metrics'!V:AB,7,FALSE)</f>
        <v>3.2333333333333334</v>
      </c>
      <c r="BM53" s="25">
        <f>VLOOKUP(D53,'pl metrics'!AR:BA,8,FALSE)</f>
        <v>4.0350000000000001</v>
      </c>
      <c r="BN53" s="25">
        <f>VLOOKUP(D53,'pl metrics'!BD:BH,4,FALSE)</f>
        <v>4.0350000000000001</v>
      </c>
      <c r="BO53" s="44" t="str">
        <f>VLOOKUP(D53,'pl metrics'!BD:BH,5,FALSE)</f>
        <v>x</v>
      </c>
      <c r="BP53">
        <f>VLOOKUP(D53,'pl metrics'!AR:BA,9,FALSE)</f>
        <v>3.5550000000000002</v>
      </c>
      <c r="BQ53">
        <f>VLOOKUP(D53,'pl metrics'!AR:BA,10,FALSE)</f>
        <v>3.06</v>
      </c>
      <c r="BR53" s="44">
        <f>VLOOKUP(D53,'pl metrics'!AN:AP,3,FALSE)</f>
        <v>136.56</v>
      </c>
      <c r="BS53" s="13">
        <f>VLOOKUP(D53,'pl metrics'!AN:AP,2,FALSE)</f>
        <v>28.8</v>
      </c>
      <c r="BT53" s="44">
        <f>VLOOKUP(D53,'pl metrics'!AJ:AK,2,FALSE)</f>
        <v>82.018749999999983</v>
      </c>
      <c r="BU53" s="44">
        <f>VLOOKUP(D53,'pl metrics'!$AE:$AH,2,FALSE)</f>
        <v>61.258749999999992</v>
      </c>
      <c r="BV53" s="44">
        <f>VLOOKUP(D53,'pl metrics'!$AE:$AH,3,FALSE)</f>
        <v>45.522499999999994</v>
      </c>
      <c r="BW53" s="44">
        <f>VLOOKUP(D53,'pl metrics'!$AE:$AH,4,FALSE)</f>
        <v>1.7562500000000001</v>
      </c>
      <c r="BX53" t="str">
        <f>VLOOKUP(B53,'site info'!H:T,11,FALSE)</f>
        <v>Forest</v>
      </c>
      <c r="BY53" t="str">
        <f>VLOOKUP(B53,'site info'!H:T,13,FALSE)</f>
        <v>Fresh</v>
      </c>
      <c r="BZ53" t="str">
        <f>VLOOKUP(B53,'site info'!H:T,12,FALSE)</f>
        <v>Non-tidal</v>
      </c>
      <c r="CA53" t="str">
        <f>VLOOKUP(H53,'site info'!G:U,15,FALSE)</f>
        <v>Yes</v>
      </c>
      <c r="CB53" t="s">
        <v>1041</v>
      </c>
      <c r="CC53" s="44">
        <v>73</v>
      </c>
      <c r="CD53" s="90" t="s">
        <v>1040</v>
      </c>
    </row>
    <row r="54" spans="1:82" x14ac:dyDescent="0.25">
      <c r="A54" t="s">
        <v>19</v>
      </c>
      <c r="B54" t="s">
        <v>215</v>
      </c>
      <c r="C54" t="s">
        <v>212</v>
      </c>
      <c r="D54" s="43" t="s">
        <v>214</v>
      </c>
      <c r="E54" t="s">
        <v>209</v>
      </c>
      <c r="F54">
        <f>VLOOKUP(B54,'site info'!H:M,5,FALSE)</f>
        <v>35.267268494226798</v>
      </c>
      <c r="G54">
        <f>VLOOKUP(B54,'site info'!H:M,6,FALSE)</f>
        <v>-76.628222847282998</v>
      </c>
      <c r="H54" t="s">
        <v>212</v>
      </c>
      <c r="I54" s="20">
        <v>2022</v>
      </c>
      <c r="J54" s="20">
        <v>13</v>
      </c>
      <c r="K54" s="20">
        <v>2</v>
      </c>
      <c r="L54" s="20">
        <v>2</v>
      </c>
      <c r="M54" s="22">
        <v>4.895806879361155E-3</v>
      </c>
      <c r="N54" s="24">
        <v>4.8528939697521493E-4</v>
      </c>
      <c r="O54" s="23" t="s">
        <v>28</v>
      </c>
      <c r="P54" s="20" t="s">
        <v>26</v>
      </c>
      <c r="Q54" s="23">
        <v>1.1000000000000001</v>
      </c>
      <c r="R54">
        <v>0.19</v>
      </c>
      <c r="S54">
        <v>0.19</v>
      </c>
      <c r="T54" s="20">
        <f>VLOOKUP(D54,'sl metrics top horiz'!B:H,2,FALSE)</f>
        <v>17.559999999999999</v>
      </c>
      <c r="U54">
        <f>VLOOKUP(D54,'sl metrics top horiz'!$B:$H,3,FALSE)</f>
        <v>0.1</v>
      </c>
      <c r="V54" s="20">
        <f>VLOOKUP(D54,'sl metrics top horiz'!$B:$H,4,FALSE)</f>
        <v>5.18</v>
      </c>
      <c r="W54" s="44">
        <f>VLOOKUP(D54,'sl metrics top horiz'!$B:$H,5,FALSE)</f>
        <v>114</v>
      </c>
      <c r="X54" s="44">
        <f>VLOOKUP(D54,'sl metrics top horiz'!Q:R,2,FALSE)</f>
        <v>69.510000000000005</v>
      </c>
      <c r="Y54" s="44">
        <f>VLOOKUP(D54,'sl metrics top horiz'!M:O,3,FALSE)</f>
        <v>34</v>
      </c>
      <c r="Z54" s="44">
        <f>VLOOKUP(D54,'sl metrics top horiz'!B:K,8,FALSE)</f>
        <v>188</v>
      </c>
      <c r="AA54" s="44">
        <f>VLOOKUP(D54,'sl metrics top horiz'!B:K,9,FALSE)</f>
        <v>86</v>
      </c>
      <c r="AB54" s="44">
        <f t="shared" si="11"/>
        <v>274</v>
      </c>
      <c r="AC54" s="44">
        <f>VLOOKUP(D54,'sl metrics top horiz'!M:N,2,FALSE)</f>
        <v>2.1860465116279069</v>
      </c>
      <c r="AD54" s="20">
        <f>VLOOKUP(D54,'sl metrics top horiz'!$B:$H,6,FALSE)</f>
        <v>4.5</v>
      </c>
      <c r="AE54" s="44">
        <f>VLOOKUP(D54,'sl metrics top horiz'!$B:$H,7,FALSE)</f>
        <v>4.8</v>
      </c>
      <c r="AF54" s="20" t="str">
        <f>VLOOKUP(D54,'wtr metrics'!C:AQ,23,FALSE)</f>
        <v>x</v>
      </c>
      <c r="AG54" s="20" t="str">
        <f>VLOOKUP(D54,'wtr metrics'!C:AQ,19,FALSE)</f>
        <v>x</v>
      </c>
      <c r="AH54" s="20" t="str">
        <f>VLOOKUP(D54,'wtr metrics'!C:AQ,16,FALSE)</f>
        <v>x</v>
      </c>
      <c r="AI54" s="44" t="str">
        <f>VLOOKUP(D54,'wtr metrics'!C:AQ,12,FALSE)</f>
        <v>x</v>
      </c>
      <c r="AJ54" s="23" t="str">
        <f>VLOOKUP(D54,'wtr metrics'!C:AQ,8,FALSE)</f>
        <v>x</v>
      </c>
      <c r="AK54" s="23" t="str">
        <f>VLOOKUP(D54,'wtr metrics'!C:M,11,FALSE)</f>
        <v>x</v>
      </c>
      <c r="AL54" s="20" t="str">
        <f>VLOOKUP(D54,'wtr metrics'!C:AQ,41,FALSE)</f>
        <v>x</v>
      </c>
      <c r="AM54" s="20" t="str">
        <f>VLOOKUP(D54,'wtr metrics'!C:AQ,37,FALSE)</f>
        <v>x</v>
      </c>
      <c r="AN54" s="20" t="str">
        <f>VLOOKUP(D54,'wtr metrics'!C:AQ,34,FALSE)</f>
        <v>x</v>
      </c>
      <c r="AO54" s="44" t="str">
        <f>VLOOKUP(D54,'wtr metrics'!C:AQ,30,FALSE)</f>
        <v>x</v>
      </c>
      <c r="AP54" s="20" t="str">
        <f>VLOOKUP(D54,'wtr metrics'!C:AQ,26,FALSE)</f>
        <v>x</v>
      </c>
      <c r="AR54" s="23" t="str">
        <f>VLOOKUP(D54,'wtr metrics'!C:AE,29,FALSE)</f>
        <v>x</v>
      </c>
      <c r="AS54" s="13">
        <v>54.444444444444443</v>
      </c>
      <c r="AT54" s="13" t="s">
        <v>1051</v>
      </c>
      <c r="AU54" s="20">
        <f>VLOOKUP(D54,'pl metrics'!A:H,5,FALSE)</f>
        <v>51</v>
      </c>
      <c r="AV54" s="20">
        <f>VLOOKUP(D54,'pl metrics'!BD:BH,2,FALSE)</f>
        <v>51</v>
      </c>
      <c r="AW54" s="20">
        <f>VLOOKUP(D54,'pl metrics'!BD:BH,3,FALSE)</f>
        <v>0</v>
      </c>
      <c r="AX54">
        <f>VLOOKUP(D54,'pl metrics'!J:S,5,FALSE)</f>
        <v>20</v>
      </c>
      <c r="AY54">
        <f>VLOOKUP(D54,'pl metrics'!AR:BB,11,FALSE)</f>
        <v>31</v>
      </c>
      <c r="AZ54" s="23">
        <f>VLOOKUP(D54,'pl metrics'!A:H,7,FALSE)</f>
        <v>5.66</v>
      </c>
      <c r="BA54" s="45">
        <f>VLOOKUP(D54,'pl metrics'!J:Q,7,FALSE)</f>
        <v>5.9210526315789478</v>
      </c>
      <c r="BB54" s="45">
        <f>VLOOKUP(D54,'pl metrics'!BO:BP,2,FALSE)</f>
        <v>5.5</v>
      </c>
      <c r="BC54" s="44">
        <v>40.420484905552534</v>
      </c>
      <c r="BD54" s="44">
        <f t="shared" si="9"/>
        <v>26.479752365129091</v>
      </c>
      <c r="BE54" s="137">
        <f t="shared" si="10"/>
        <v>30.622703995565118</v>
      </c>
      <c r="BF54" s="44">
        <f>VLOOKUP(D54,'pl metrics'!A:H,8,FALSE)</f>
        <v>17.647058823529413</v>
      </c>
      <c r="BG54" s="45">
        <f>VLOOKUP(D54,'pl metrics'!J:Q,8,FALSE)</f>
        <v>20</v>
      </c>
      <c r="BH54" s="45">
        <f>VLOOKUP(D54,'pl metrics'!V:AA,5,FALSE)</f>
        <v>11.535618353351044</v>
      </c>
      <c r="BI54" s="44">
        <f>VLOOKUP(D54,'pl metrics'!AR:AX,6,FALSE)</f>
        <v>0</v>
      </c>
      <c r="BJ54" s="45">
        <f>VLOOKUP(D54,'pl metrics'!V:AA,6,FALSE)</f>
        <v>0.28105307072437025</v>
      </c>
      <c r="BK54" s="45">
        <f>VLOOKUP(D54,'pl metrics'!J:S,9,FALSE)</f>
        <v>0</v>
      </c>
      <c r="BL54" s="45">
        <f>VLOOKUP(D54,'pl metrics'!V:AB,7,FALSE)</f>
        <v>3.5813953488372094</v>
      </c>
      <c r="BM54" s="25">
        <f>VLOOKUP(D54,'pl metrics'!AR:BA,8,FALSE)</f>
        <v>4.0709999999999997</v>
      </c>
      <c r="BN54" s="25">
        <f>VLOOKUP(D54,'pl metrics'!BD:BH,4,FALSE)</f>
        <v>4.0709999999999997</v>
      </c>
      <c r="BO54" s="44" t="str">
        <f>VLOOKUP(D54,'pl metrics'!BD:BH,5,FALSE)</f>
        <v>x</v>
      </c>
      <c r="BP54">
        <f>VLOOKUP(D54,'pl metrics'!AR:BA,9,FALSE)</f>
        <v>3.573</v>
      </c>
      <c r="BQ54">
        <f>VLOOKUP(D54,'pl metrics'!AR:BA,10,FALSE)</f>
        <v>3.1419999999999999</v>
      </c>
      <c r="BR54" s="44">
        <f>VLOOKUP(D54,'pl metrics'!AN:AP,3,FALSE)</f>
        <v>336.59500000000003</v>
      </c>
      <c r="BS54" s="13">
        <f>VLOOKUP(D54,'pl metrics'!AN:AP,2,FALSE)</f>
        <v>103.10000000000001</v>
      </c>
      <c r="BT54" s="44">
        <f>VLOOKUP(D54,'pl metrics'!AJ:AK,2,FALSE)</f>
        <v>91.946250000000006</v>
      </c>
      <c r="BU54" s="44">
        <f>VLOOKUP(D54,'pl metrics'!$AE:$AH,2,FALSE)</f>
        <v>58.307500000000005</v>
      </c>
      <c r="BV54" s="44">
        <f>VLOOKUP(D54,'pl metrics'!$AE:$AH,3,FALSE)</f>
        <v>60.421250000000001</v>
      </c>
      <c r="BW54" s="44">
        <f>VLOOKUP(D54,'pl metrics'!$AE:$AH,4,FALSE)</f>
        <v>0.66874999999999984</v>
      </c>
      <c r="BX54" t="str">
        <f>VLOOKUP(B54,'site info'!H:T,11,FALSE)</f>
        <v>Forest</v>
      </c>
      <c r="BY54" t="str">
        <f>VLOOKUP(B54,'site info'!H:T,13,FALSE)</f>
        <v>Fresh</v>
      </c>
      <c r="BZ54" t="str">
        <f>VLOOKUP(B54,'site info'!H:T,12,FALSE)</f>
        <v>Non-tidal</v>
      </c>
      <c r="CA54" t="str">
        <f>VLOOKUP(H54,'site info'!G:U,15,FALSE)</f>
        <v>Yes</v>
      </c>
      <c r="CB54" t="s">
        <v>1041</v>
      </c>
      <c r="CC54" s="44">
        <v>114</v>
      </c>
      <c r="CD54" s="90" t="s">
        <v>1040</v>
      </c>
    </row>
    <row r="55" spans="1:82" x14ac:dyDescent="0.25">
      <c r="A55" t="s">
        <v>19</v>
      </c>
      <c r="B55" t="s">
        <v>192</v>
      </c>
      <c r="C55" t="s">
        <v>191</v>
      </c>
      <c r="D55" s="43" t="s">
        <v>190</v>
      </c>
      <c r="E55" t="s">
        <v>188</v>
      </c>
      <c r="F55">
        <f>VLOOKUP(B55,'site info'!H:M,5,FALSE)</f>
        <v>36.018169559999997</v>
      </c>
      <c r="G55">
        <f>VLOOKUP(B55,'site info'!H:M,6,FALSE)</f>
        <v>-76.745586090000003</v>
      </c>
      <c r="H55" t="s">
        <v>191</v>
      </c>
      <c r="I55" s="20">
        <v>2008</v>
      </c>
      <c r="J55" s="20">
        <v>14</v>
      </c>
      <c r="K55" s="20">
        <v>1</v>
      </c>
      <c r="L55" s="20">
        <v>1</v>
      </c>
      <c r="M55" s="22">
        <v>7.0644841782030792E-3</v>
      </c>
      <c r="N55" s="24">
        <v>1.4947960426705964E-4</v>
      </c>
      <c r="O55" s="23" t="s">
        <v>28</v>
      </c>
      <c r="P55" s="20" t="s">
        <v>26</v>
      </c>
      <c r="Q55" s="23">
        <v>0.5</v>
      </c>
      <c r="R55">
        <v>2.4</v>
      </c>
      <c r="S55">
        <v>13</v>
      </c>
      <c r="V55" s="23">
        <f>VLOOKUP(D55,'sl metrics top horiz'!$B:$H,4,FALSE)</f>
        <v>19.907500000000002</v>
      </c>
      <c r="W55" s="44">
        <f>VLOOKUP(D55,'sl metrics top horiz'!$B:$H,5,FALSE)</f>
        <v>61.75</v>
      </c>
      <c r="Y55" s="44">
        <f>VLOOKUP(D55,'sl metrics top horiz'!M:O,3,FALSE)</f>
        <v>89.25</v>
      </c>
      <c r="Z55" s="44">
        <f>VLOOKUP(D55,'sl metrics top horiz'!B:K,8,FALSE)</f>
        <v>1426.5</v>
      </c>
      <c r="AA55" s="44">
        <f>VLOOKUP(D55,'sl metrics top horiz'!B:K,9,FALSE)</f>
        <v>153.5</v>
      </c>
      <c r="AB55" s="44">
        <f t="shared" si="11"/>
        <v>1580</v>
      </c>
      <c r="AC55" s="44">
        <f>VLOOKUP(D55,'sl metrics top horiz'!M:N,2,FALSE)</f>
        <v>9.2931596091205204</v>
      </c>
      <c r="AE55" s="44">
        <f>VLOOKUP(D55,'sl metrics top horiz'!$B:$H,7,FALSE)</f>
        <v>4.875</v>
      </c>
      <c r="AJ55" s="23"/>
      <c r="AK55" s="23"/>
      <c r="AO55" s="44"/>
      <c r="AU55" s="20">
        <f>VLOOKUP(D55,'pl metrics'!A:H,5,FALSE)</f>
        <v>70</v>
      </c>
      <c r="AV55" s="20">
        <f>VLOOKUP(D55,'pl metrics'!BD:BH,2,FALSE)</f>
        <v>65</v>
      </c>
      <c r="AW55" s="20">
        <f>VLOOKUP(D55,'pl metrics'!BD:BH,3,FALSE)</f>
        <v>1</v>
      </c>
      <c r="AX55">
        <f>VLOOKUP(D55,'pl metrics'!J:S,5,FALSE)</f>
        <v>34</v>
      </c>
      <c r="AY55">
        <f>VLOOKUP(D55,'pl metrics'!AR:BB,11,FALSE)</f>
        <v>36</v>
      </c>
      <c r="AZ55" s="23">
        <f>VLOOKUP(D55,'pl metrics'!A:H,7,FALSE)</f>
        <v>5.6515151515151514</v>
      </c>
      <c r="BA55" s="45">
        <f>VLOOKUP(D55,'pl metrics'!J:Q,7,FALSE)</f>
        <v>5.870967741935484</v>
      </c>
      <c r="BB55" s="45">
        <f>VLOOKUP(D55,'pl metrics'!BO:BP,2,FALSE)</f>
        <v>5.4571428571428573</v>
      </c>
      <c r="BC55" s="44">
        <v>47.283968166243966</v>
      </c>
      <c r="BD55" s="44">
        <f t="shared" si="9"/>
        <v>34.233330479414349</v>
      </c>
      <c r="BE55" s="137">
        <f t="shared" si="10"/>
        <v>32.742857142857147</v>
      </c>
      <c r="BF55" s="44">
        <f>VLOOKUP(D55,'pl metrics'!A:H,8,FALSE)</f>
        <v>20</v>
      </c>
      <c r="BG55" s="45">
        <f>VLOOKUP(D55,'pl metrics'!J:Q,8,FALSE)</f>
        <v>14.705882352941178</v>
      </c>
      <c r="BH55" s="45">
        <f>VLOOKUP(D55,'pl metrics'!V:AA,5,FALSE)</f>
        <v>45.199642212452559</v>
      </c>
      <c r="BI55" s="44">
        <f>VLOOKUP(D55,'pl metrics'!AR:AX,6,FALSE)</f>
        <v>1.5151515151515151</v>
      </c>
      <c r="BJ55" s="45">
        <f>VLOOKUP(D55,'pl metrics'!V:AA,6,FALSE)</f>
        <v>0.188735422835865</v>
      </c>
      <c r="BK55" s="45">
        <f>VLOOKUP(D55,'pl metrics'!J:S,9,FALSE)</f>
        <v>0</v>
      </c>
      <c r="BL55" s="45">
        <f>VLOOKUP(D55,'pl metrics'!V:AB,7,FALSE)</f>
        <v>4.0149253731343286</v>
      </c>
      <c r="BM55" s="25">
        <f>VLOOKUP(D55,'pl metrics'!AR:BA,8,FALSE)</f>
        <v>4.4539999999999997</v>
      </c>
      <c r="BN55" s="25">
        <f>VLOOKUP(D55,'pl metrics'!BD:BH,4,FALSE)</f>
        <v>4.3760000000000003</v>
      </c>
      <c r="BO55" s="44">
        <f>VLOOKUP(D55,'pl metrics'!BD:BH,5,FALSE)</f>
        <v>0</v>
      </c>
      <c r="BP55">
        <f>VLOOKUP(D55,'pl metrics'!AR:BA,9,FALSE)</f>
        <v>3.7650000000000001</v>
      </c>
      <c r="BQ55">
        <f>VLOOKUP(D55,'pl metrics'!AR:BA,10,FALSE)</f>
        <v>3.766</v>
      </c>
      <c r="BR55" s="44">
        <f>VLOOKUP(D55,'pl metrics'!AN:AP,3,FALSE)</f>
        <v>456.14</v>
      </c>
      <c r="BS55" s="13">
        <f>VLOOKUP(D55,'pl metrics'!AN:AP,2,FALSE)</f>
        <v>87.2</v>
      </c>
      <c r="BT55" s="44">
        <f>VLOOKUP(D55,'pl metrics'!AJ:AK,2,FALSE)</f>
        <v>56.121249999999961</v>
      </c>
      <c r="BU55" s="44">
        <f>VLOOKUP(D55,'pl metrics'!$AE:$AH,2,FALSE)</f>
        <v>30.766249999999992</v>
      </c>
      <c r="BV55" s="44">
        <f>VLOOKUP(D55,'pl metrics'!$AE:$AH,3,FALSE)</f>
        <v>150.51499999999999</v>
      </c>
      <c r="BW55" s="44">
        <f>VLOOKUP(D55,'pl metrics'!$AE:$AH,4,FALSE)</f>
        <v>14.40625</v>
      </c>
      <c r="BX55" t="str">
        <f>VLOOKUP(B55,'site info'!H:T,11,FALSE)</f>
        <v>Forest</v>
      </c>
      <c r="BY55" t="str">
        <f>VLOOKUP(B55,'site info'!H:T,13,FALSE)</f>
        <v>Fresh</v>
      </c>
      <c r="BZ55" t="str">
        <f>VLOOKUP(B55,'site info'!H:T,12,FALSE)</f>
        <v>Tidal</v>
      </c>
      <c r="CA55" t="str">
        <f>VLOOKUP(H55,'site info'!G:U,15,FALSE)</f>
        <v>Yes</v>
      </c>
      <c r="CB55" t="s">
        <v>1041</v>
      </c>
      <c r="CC55" s="44">
        <v>61.75</v>
      </c>
      <c r="CD55" s="90" t="s">
        <v>1040</v>
      </c>
    </row>
    <row r="56" spans="1:82" x14ac:dyDescent="0.25">
      <c r="A56" t="s">
        <v>19</v>
      </c>
      <c r="B56" t="s">
        <v>194</v>
      </c>
      <c r="C56" t="s">
        <v>191</v>
      </c>
      <c r="D56" s="43" t="s">
        <v>193</v>
      </c>
      <c r="E56" t="s">
        <v>188</v>
      </c>
      <c r="F56">
        <f>VLOOKUP(B56,'site info'!H:M,5,FALSE)</f>
        <v>36.018169559999997</v>
      </c>
      <c r="G56">
        <f>VLOOKUP(B56,'site info'!H:M,6,FALSE)</f>
        <v>-76.745586090000003</v>
      </c>
      <c r="H56" t="s">
        <v>191</v>
      </c>
      <c r="I56" s="20">
        <v>2022</v>
      </c>
      <c r="J56" s="20">
        <v>14</v>
      </c>
      <c r="K56" s="20">
        <v>2</v>
      </c>
      <c r="L56" s="20">
        <v>2</v>
      </c>
      <c r="M56" s="22">
        <v>7.0644841782030792E-3</v>
      </c>
      <c r="N56" s="24">
        <v>1.4947960426705964E-4</v>
      </c>
      <c r="O56" s="23" t="s">
        <v>28</v>
      </c>
      <c r="P56" s="20" t="s">
        <v>26</v>
      </c>
      <c r="Q56" s="23">
        <v>0.5</v>
      </c>
      <c r="R56">
        <v>2.4</v>
      </c>
      <c r="S56">
        <v>13</v>
      </c>
      <c r="T56" s="20">
        <f>VLOOKUP(D56,'sl metrics top horiz'!B:H,2,FALSE)</f>
        <v>17.18</v>
      </c>
      <c r="U56">
        <f>VLOOKUP(D56,'sl metrics top horiz'!$B:$H,3,FALSE)</f>
        <v>3.5000000000000003E-2</v>
      </c>
      <c r="V56" s="20">
        <f>VLOOKUP(D56,'sl metrics top horiz'!$B:$H,4,FALSE)</f>
        <v>5.7750000000000004</v>
      </c>
      <c r="W56" s="44">
        <f>VLOOKUP(D56,'sl metrics top horiz'!$B:$H,5,FALSE)</f>
        <v>20</v>
      </c>
      <c r="X56" s="44">
        <f>VLOOKUP(D56,'sl metrics top horiz'!Q:R,2,FALSE)</f>
        <v>10.984999999999999</v>
      </c>
      <c r="Y56" s="44">
        <f>VLOOKUP(D56,'sl metrics top horiz'!M:O,3,FALSE)</f>
        <v>18.5</v>
      </c>
      <c r="Z56" s="44">
        <f>VLOOKUP(D56,'sl metrics top horiz'!B:K,8,FALSE)</f>
        <v>447.5</v>
      </c>
      <c r="AA56" s="44">
        <f>VLOOKUP(D56,'sl metrics top horiz'!B:K,9,FALSE)</f>
        <v>74</v>
      </c>
      <c r="AB56" s="44">
        <f t="shared" si="11"/>
        <v>521.5</v>
      </c>
      <c r="AC56" s="44">
        <f>VLOOKUP(D56,'sl metrics top horiz'!M:N,2,FALSE)</f>
        <v>12.121629058888278</v>
      </c>
      <c r="AD56" s="20">
        <f>VLOOKUP(D56,'sl metrics top horiz'!$B:$H,6,FALSE)</f>
        <v>11</v>
      </c>
      <c r="AE56" s="44">
        <f>VLOOKUP(D56,'sl metrics top horiz'!$B:$H,7,FALSE)</f>
        <v>5.15</v>
      </c>
      <c r="AF56" s="20">
        <f>VLOOKUP(D56,'wtr metrics'!C:AQ,23,FALSE)</f>
        <v>6.3</v>
      </c>
      <c r="AG56" s="20">
        <f>VLOOKUP(D56,'wtr metrics'!C:AQ,19,FALSE)</f>
        <v>2</v>
      </c>
      <c r="AH56" s="20">
        <f>VLOOKUP(D56,'wtr metrics'!C:AQ,16,FALSE)</f>
        <v>0.4</v>
      </c>
      <c r="AI56" s="44">
        <f>VLOOKUP(D56,'wtr metrics'!C:AQ,12,FALSE)</f>
        <v>93.198779999999999</v>
      </c>
      <c r="AJ56" s="48">
        <f>VLOOKUP(D56,'wtr metrics'!C:AQ,8,FALSE)</f>
        <v>4.8399699999999997E-2</v>
      </c>
      <c r="AK56" s="23">
        <f>VLOOKUP(D56,'wtr metrics'!C:M,11,FALSE)</f>
        <v>6.5957509999999999</v>
      </c>
      <c r="AL56" s="20">
        <f>VLOOKUP(D56,'wtr metrics'!C:AQ,41,FALSE)</f>
        <v>5.0999999999999996</v>
      </c>
      <c r="AM56" s="20">
        <f>VLOOKUP(D56,'wtr metrics'!C:AQ,37,FALSE)</f>
        <v>2</v>
      </c>
      <c r="AN56" s="20">
        <f>VLOOKUP(D56,'wtr metrics'!C:AQ,34,FALSE)</f>
        <v>0.4</v>
      </c>
      <c r="AO56" s="44">
        <f>VLOOKUP(D56,'wtr metrics'!C:AQ,30,FALSE)</f>
        <v>44.583750000000002</v>
      </c>
      <c r="AP56" s="68">
        <f>VLOOKUP(D56,'wtr metrics'!C:AQ,26,FALSE)</f>
        <v>2.2173080000000001E-2</v>
      </c>
      <c r="AQ56" s="48">
        <v>2.2173080000000001E-2</v>
      </c>
      <c r="AR56" s="23">
        <f>VLOOKUP(D56,'wtr metrics'!C:AE,29,FALSE)</f>
        <v>5.718375</v>
      </c>
      <c r="AS56" s="13">
        <v>97.777777777777771</v>
      </c>
      <c r="AT56" s="13" t="s">
        <v>1051</v>
      </c>
      <c r="AU56" s="20">
        <f>VLOOKUP(D56,'pl metrics'!A:H,5,FALSE)</f>
        <v>71</v>
      </c>
      <c r="AV56" s="20">
        <f>VLOOKUP(D56,'pl metrics'!BD:BH,2,FALSE)</f>
        <v>67</v>
      </c>
      <c r="AW56" s="20">
        <f>VLOOKUP(D56,'pl metrics'!BD:BH,3,FALSE)</f>
        <v>2</v>
      </c>
      <c r="AX56">
        <f>VLOOKUP(D56,'pl metrics'!J:S,5,FALSE)</f>
        <v>39</v>
      </c>
      <c r="AY56">
        <f>VLOOKUP(D56,'pl metrics'!AR:BB,11,FALSE)</f>
        <v>32</v>
      </c>
      <c r="AZ56" s="23">
        <f>VLOOKUP(D56,'pl metrics'!A:H,7,FALSE)</f>
        <v>5.5797101449275361</v>
      </c>
      <c r="BA56" s="45">
        <f>VLOOKUP(D56,'pl metrics'!J:Q,7,FALSE)</f>
        <v>5.5135135135135132</v>
      </c>
      <c r="BB56" s="45">
        <f>VLOOKUP(D56,'pl metrics'!BO:BP,2,FALSE)</f>
        <v>5.65625</v>
      </c>
      <c r="BC56" s="44">
        <v>47.015473372070986</v>
      </c>
      <c r="BD56" s="44">
        <f t="shared" si="9"/>
        <v>34.431880856034411</v>
      </c>
      <c r="BE56" s="137">
        <f t="shared" si="10"/>
        <v>31.996581848691278</v>
      </c>
      <c r="BF56" s="44">
        <f>VLOOKUP(D56,'pl metrics'!A:H,8,FALSE)</f>
        <v>16.901408450704224</v>
      </c>
      <c r="BG56" s="45">
        <f>VLOOKUP(D56,'pl metrics'!J:Q,8,FALSE)</f>
        <v>15.384615384615385</v>
      </c>
      <c r="BH56" s="45">
        <f>VLOOKUP(D56,'pl metrics'!V:AA,5,FALSE)</f>
        <v>25.219040860332463</v>
      </c>
      <c r="BI56" s="44">
        <f>VLOOKUP(D56,'pl metrics'!AR:AX,6,FALSE)</f>
        <v>2.8985507246376812</v>
      </c>
      <c r="BJ56" s="45">
        <f>VLOOKUP(D56,'pl metrics'!V:AA,6,FALSE)</f>
        <v>1.4100499495046004</v>
      </c>
      <c r="BK56" s="45">
        <f>VLOOKUP(D56,'pl metrics'!J:S,9,FALSE)</f>
        <v>2.8169014084507045</v>
      </c>
      <c r="BL56" s="45">
        <f>VLOOKUP(D56,'pl metrics'!V:AB,7,FALSE)</f>
        <v>4.0289855072463769</v>
      </c>
      <c r="BM56" s="25">
        <f>VLOOKUP(D56,'pl metrics'!AR:BA,8,FALSE)</f>
        <v>4.4370000000000003</v>
      </c>
      <c r="BN56" s="25">
        <f>VLOOKUP(D56,'pl metrics'!BD:BH,4,FALSE)</f>
        <v>4.3810000000000002</v>
      </c>
      <c r="BO56" s="44">
        <f>VLOOKUP(D56,'pl metrics'!BD:BH,5,FALSE)</f>
        <v>0.70520000000000005</v>
      </c>
      <c r="BP56">
        <f>VLOOKUP(D56,'pl metrics'!AR:BA,9,FALSE)</f>
        <v>3.5979999999999999</v>
      </c>
      <c r="BQ56">
        <f>VLOOKUP(D56,'pl metrics'!AR:BA,10,FALSE)</f>
        <v>3.915</v>
      </c>
      <c r="BR56" s="44">
        <f>VLOOKUP(D56,'pl metrics'!AN:AP,3,FALSE)</f>
        <v>198.83</v>
      </c>
      <c r="BS56" s="13">
        <f>VLOOKUP(D56,'pl metrics'!AN:AP,2,FALSE)</f>
        <v>23.400000000000002</v>
      </c>
      <c r="BT56" s="44">
        <f>VLOOKUP(D56,'pl metrics'!AJ:AK,2,FALSE)</f>
        <v>25.314999999999976</v>
      </c>
      <c r="BU56" s="44">
        <f>VLOOKUP(D56,'pl metrics'!$AE:$AH,2,FALSE)</f>
        <v>7.4224999999999985</v>
      </c>
      <c r="BV56" s="44">
        <f>VLOOKUP(D56,'pl metrics'!$AE:$AH,3,FALSE)</f>
        <v>93.905000000000001</v>
      </c>
      <c r="BW56" s="44">
        <f>VLOOKUP(D56,'pl metrics'!$AE:$AH,4,FALSE)</f>
        <v>3.5225000000000017</v>
      </c>
      <c r="BX56" t="str">
        <f>VLOOKUP(B56,'site info'!H:T,11,FALSE)</f>
        <v>Forest</v>
      </c>
      <c r="BY56" t="str">
        <f>VLOOKUP(B56,'site info'!H:T,13,FALSE)</f>
        <v>Fresh</v>
      </c>
      <c r="BZ56" t="str">
        <f>VLOOKUP(B56,'site info'!H:T,12,FALSE)</f>
        <v>Tidal</v>
      </c>
      <c r="CA56" t="str">
        <f>VLOOKUP(H56,'site info'!G:U,15,FALSE)</f>
        <v>Yes</v>
      </c>
      <c r="CB56" t="s">
        <v>1041</v>
      </c>
      <c r="CC56" s="44">
        <v>20</v>
      </c>
      <c r="CD56" s="90" t="s">
        <v>1040</v>
      </c>
    </row>
    <row r="57" spans="1:82" x14ac:dyDescent="0.25">
      <c r="A57" t="s">
        <v>19</v>
      </c>
      <c r="B57" t="s">
        <v>220</v>
      </c>
      <c r="C57" t="s">
        <v>219</v>
      </c>
      <c r="D57" s="43" t="s">
        <v>218</v>
      </c>
      <c r="E57" t="s">
        <v>216</v>
      </c>
      <c r="F57">
        <f>VLOOKUP(B57,'site info'!H:M,5,FALSE)</f>
        <v>35.960238870503403</v>
      </c>
      <c r="G57">
        <f>VLOOKUP(B57,'site info'!H:M,6,FALSE)</f>
        <v>-76.722055934537394</v>
      </c>
      <c r="H57" t="s">
        <v>219</v>
      </c>
      <c r="I57" s="20">
        <v>2009</v>
      </c>
      <c r="J57" s="20">
        <v>13</v>
      </c>
      <c r="K57" s="20">
        <v>1</v>
      </c>
      <c r="L57" s="20">
        <v>1</v>
      </c>
      <c r="M57" s="22">
        <v>2.7796565696196337E-3</v>
      </c>
      <c r="N57" s="24">
        <v>6.6739257717703625E-4</v>
      </c>
      <c r="O57" s="23" t="s">
        <v>77</v>
      </c>
      <c r="P57" s="20" t="s">
        <v>26</v>
      </c>
      <c r="Q57" s="23">
        <v>1</v>
      </c>
      <c r="R57">
        <v>0</v>
      </c>
      <c r="S57">
        <v>5.5</v>
      </c>
      <c r="V57" s="23">
        <f>VLOOKUP(D57,'sl metrics top horiz'!$B:$H,4,FALSE)</f>
        <v>11.28</v>
      </c>
      <c r="W57" s="44">
        <f>VLOOKUP(D57,'sl metrics top horiz'!$B:$H,5,FALSE)</f>
        <v>377</v>
      </c>
      <c r="Y57" s="44">
        <f>VLOOKUP(D57,'sl metrics top horiz'!M:O,3,FALSE)</f>
        <v>72</v>
      </c>
      <c r="Z57" s="44">
        <f>VLOOKUP(D57,'sl metrics top horiz'!B:K,8,FALSE)</f>
        <v>506</v>
      </c>
      <c r="AA57" s="44">
        <f>VLOOKUP(D57,'sl metrics top horiz'!B:K,9,FALSE)</f>
        <v>165</v>
      </c>
      <c r="AB57" s="44">
        <f t="shared" si="11"/>
        <v>671</v>
      </c>
      <c r="AC57" s="44">
        <f>VLOOKUP(D57,'sl metrics top horiz'!M:N,2,FALSE)</f>
        <v>3.0666666666666669</v>
      </c>
      <c r="AE57" s="44">
        <f>VLOOKUP(D57,'sl metrics top horiz'!$B:$H,7,FALSE)</f>
        <v>5.0999999999999996</v>
      </c>
      <c r="AJ57" s="23"/>
      <c r="AK57" s="23"/>
      <c r="AO57" s="44"/>
      <c r="AU57" s="20">
        <f>VLOOKUP(D57,'pl metrics'!A:H,5,FALSE)</f>
        <v>48</v>
      </c>
      <c r="AV57" s="20">
        <f>VLOOKUP(D57,'pl metrics'!BD:BH,2,FALSE)</f>
        <v>44</v>
      </c>
      <c r="AW57" s="20">
        <f>VLOOKUP(D57,'pl metrics'!BD:BH,3,FALSE)</f>
        <v>1</v>
      </c>
      <c r="AX57">
        <f>VLOOKUP(D57,'pl metrics'!J:S,5,FALSE)</f>
        <v>23</v>
      </c>
      <c r="AY57">
        <f>VLOOKUP(D57,'pl metrics'!AR:BB,11,FALSE)</f>
        <v>25</v>
      </c>
      <c r="AZ57" s="23">
        <f>VLOOKUP(D57,'pl metrics'!A:H,7,FALSE)</f>
        <v>4.3</v>
      </c>
      <c r="BA57" s="45">
        <f>VLOOKUP(D57,'pl metrics'!J:Q,7,FALSE)</f>
        <v>4.4411764705882355</v>
      </c>
      <c r="BB57" s="45">
        <f>VLOOKUP(D57,'pl metrics'!BO:BP,2,FALSE)</f>
        <v>4.1956521739130439</v>
      </c>
      <c r="BC57" s="44">
        <v>29.791273890184687</v>
      </c>
      <c r="BD57" s="44">
        <f t="shared" si="9"/>
        <v>21.299134118241781</v>
      </c>
      <c r="BE57" s="137">
        <f t="shared" si="10"/>
        <v>20.978260869565219</v>
      </c>
      <c r="BF57" s="44">
        <f>VLOOKUP(D57,'pl metrics'!A:H,8,FALSE)</f>
        <v>8.3333333333333321</v>
      </c>
      <c r="BG57" s="45">
        <f>VLOOKUP(D57,'pl metrics'!J:Q,8,FALSE)</f>
        <v>8.695652173913043</v>
      </c>
      <c r="BH57" s="45">
        <f>VLOOKUP(D57,'pl metrics'!V:AA,5,FALSE)</f>
        <v>1.1092815668602134</v>
      </c>
      <c r="BI57" s="44">
        <f>VLOOKUP(D57,'pl metrics'!AR:AX,6,FALSE)</f>
        <v>2.2222222222222223</v>
      </c>
      <c r="BJ57" s="45">
        <f>VLOOKUP(D57,'pl metrics'!V:AA,6,FALSE)</f>
        <v>0</v>
      </c>
      <c r="BK57" s="45">
        <f>VLOOKUP(D57,'pl metrics'!J:S,9,FALSE)</f>
        <v>2.083333333333333</v>
      </c>
      <c r="BL57" s="45">
        <f>VLOOKUP(D57,'pl metrics'!V:AB,7,FALSE)</f>
        <v>4.5</v>
      </c>
      <c r="BM57" s="25">
        <f>VLOOKUP(D57,'pl metrics'!AR:BA,8,FALSE)</f>
        <v>4.0540000000000003</v>
      </c>
      <c r="BN57" s="25">
        <f>VLOOKUP(D57,'pl metrics'!BD:BH,4,FALSE)</f>
        <v>3.9670000000000001</v>
      </c>
      <c r="BO57" s="44">
        <f>VLOOKUP(D57,'pl metrics'!BD:BH,5,FALSE)</f>
        <v>0</v>
      </c>
      <c r="BP57">
        <f>VLOOKUP(D57,'pl metrics'!AR:BA,9,FALSE)</f>
        <v>3.3679999999999999</v>
      </c>
      <c r="BQ57">
        <f>VLOOKUP(D57,'pl metrics'!AR:BA,10,FALSE)</f>
        <v>3.35</v>
      </c>
      <c r="BR57" s="44">
        <f>VLOOKUP(D57,'pl metrics'!AN:AP,3,FALSE)</f>
        <v>208.5</v>
      </c>
      <c r="BS57" s="13">
        <f>VLOOKUP(D57,'pl metrics'!AN:AP,2,FALSE)</f>
        <v>30</v>
      </c>
      <c r="BT57" s="44">
        <f>VLOOKUP(D57,'pl metrics'!AJ:AK,2,FALSE)</f>
        <v>43.175000000000011</v>
      </c>
      <c r="BU57" s="44">
        <f>VLOOKUP(D57,'pl metrics'!$AE:$AH,2,FALSE)</f>
        <v>3.6049999999999995</v>
      </c>
      <c r="BV57" s="44">
        <f>VLOOKUP(D57,'pl metrics'!$AE:$AH,3,FALSE)</f>
        <v>179.57</v>
      </c>
      <c r="BW57" s="44">
        <f>VLOOKUP(D57,'pl metrics'!$AE:$AH,4,FALSE)</f>
        <v>5.5399999999999991</v>
      </c>
      <c r="BX57" t="str">
        <f>VLOOKUP(B57,'site info'!H:T,11,FALSE)</f>
        <v>Forest</v>
      </c>
      <c r="BY57" t="str">
        <f>VLOOKUP(B57,'site info'!H:T,13,FALSE)</f>
        <v>Transitional</v>
      </c>
      <c r="BZ57" t="str">
        <f>VLOOKUP(B57,'site info'!H:T,12,FALSE)</f>
        <v>Tidal</v>
      </c>
      <c r="CA57" t="str">
        <f>VLOOKUP(H57,'site info'!G:U,15,FALSE)</f>
        <v>Yes</v>
      </c>
      <c r="CB57" t="s">
        <v>1041</v>
      </c>
      <c r="CC57" s="44">
        <v>377</v>
      </c>
      <c r="CD57" s="90" t="s">
        <v>1040</v>
      </c>
    </row>
    <row r="58" spans="1:82" x14ac:dyDescent="0.25">
      <c r="A58" t="s">
        <v>517</v>
      </c>
      <c r="B58" t="s">
        <v>531</v>
      </c>
      <c r="C58" t="s">
        <v>529</v>
      </c>
      <c r="D58" s="43" t="s">
        <v>531</v>
      </c>
      <c r="F58">
        <f>VLOOKUP(B58,'site info'!H:M,5,FALSE)</f>
        <v>35.365624995499999</v>
      </c>
      <c r="G58">
        <f>VLOOKUP(B58,'site info'!H:M,6,FALSE)</f>
        <v>-76.116722950600007</v>
      </c>
      <c r="H58" t="s">
        <v>529</v>
      </c>
      <c r="I58" s="20">
        <v>2004</v>
      </c>
      <c r="J58" s="20">
        <v>12</v>
      </c>
      <c r="K58" s="20">
        <v>1</v>
      </c>
      <c r="L58" s="20">
        <v>1</v>
      </c>
      <c r="M58" s="22">
        <v>1.279264791051876E-2</v>
      </c>
      <c r="N58" s="24">
        <v>1.1586780417846406E-2</v>
      </c>
      <c r="O58" s="23" t="s">
        <v>47</v>
      </c>
      <c r="P58" s="20" t="s">
        <v>257</v>
      </c>
      <c r="Q58" s="23">
        <v>8.708571428571428E-2</v>
      </c>
      <c r="R58">
        <v>0</v>
      </c>
      <c r="S58">
        <v>0</v>
      </c>
      <c r="V58" s="23">
        <f>VLOOKUP(D58,'sl metrics top horiz'!$B:$H,4,FALSE)</f>
        <v>66.964285714285722</v>
      </c>
      <c r="W58" s="44">
        <f>VLOOKUP(D58,'sl metrics top horiz'!$B:$H,5,FALSE)</f>
        <v>3410.5714285714284</v>
      </c>
      <c r="Y58" s="44">
        <f>VLOOKUP(D58,'sl metrics top horiz'!M:O,3,FALSE)</f>
        <v>254.14285714285714</v>
      </c>
      <c r="Z58" s="44">
        <f>VLOOKUP(D58,'sl metrics top horiz'!B:K,8,FALSE)</f>
        <v>1437.5714285714287</v>
      </c>
      <c r="AA58" s="44">
        <f>VLOOKUP(D58,'sl metrics top horiz'!B:K,9,FALSE)</f>
        <v>1634.5714285714287</v>
      </c>
      <c r="AB58" s="44">
        <f t="shared" si="11"/>
        <v>3072.1428571428573</v>
      </c>
      <c r="AC58" s="44">
        <f>VLOOKUP(D58,'sl metrics top horiz'!M:N,2,FALSE)</f>
        <v>6.0938446763007574</v>
      </c>
      <c r="AE58" s="44">
        <f>VLOOKUP(D58,'sl metrics top horiz'!$B:$H,7,FALSE)</f>
        <v>5.2428571428571429</v>
      </c>
      <c r="AJ58" s="23"/>
      <c r="AK58" s="23"/>
      <c r="AO58" s="44"/>
      <c r="AU58" s="20">
        <f>VLOOKUP(D58,'pl metrics'!A:H,5,FALSE)</f>
        <v>8</v>
      </c>
      <c r="AV58" s="20">
        <f>VLOOKUP(D58,'pl metrics'!BD:BH,2,FALSE)</f>
        <v>7</v>
      </c>
      <c r="AW58" s="20">
        <f>VLOOKUP(D58,'pl metrics'!BD:BH,3,FALSE)</f>
        <v>1</v>
      </c>
      <c r="AX58">
        <f>VLOOKUP(D58,'pl metrics'!J:S,5,FALSE)</f>
        <v>5</v>
      </c>
      <c r="AY58">
        <f>VLOOKUP(D58,'pl metrics'!AR:BB,11,FALSE)</f>
        <v>3</v>
      </c>
      <c r="AZ58" s="23">
        <f>VLOOKUP(D58,'pl metrics'!A:H,7,FALSE)</f>
        <v>5</v>
      </c>
      <c r="BA58" s="45">
        <f>VLOOKUP(D58,'pl metrics'!J:Q,7,FALSE)</f>
        <v>4.8</v>
      </c>
      <c r="BB58" s="45">
        <f>VLOOKUP(D58,'pl metrics'!BO:BP,2,FALSE)</f>
        <v>5.333333333333333</v>
      </c>
      <c r="BC58" s="44">
        <v>14.142135623730951</v>
      </c>
      <c r="BD58" s="44">
        <f t="shared" si="9"/>
        <v>10.733126291998991</v>
      </c>
      <c r="BE58" s="137">
        <f t="shared" si="10"/>
        <v>9.2376043070340117</v>
      </c>
      <c r="BF58" s="44">
        <f>VLOOKUP(D58,'pl metrics'!A:H,8,FALSE)</f>
        <v>87.5</v>
      </c>
      <c r="BG58" s="45">
        <f>VLOOKUP(D58,'pl metrics'!J:Q,8,FALSE)</f>
        <v>100</v>
      </c>
      <c r="BH58" s="45">
        <f>VLOOKUP(D58,'pl metrics'!V:AA,5,FALSE)</f>
        <v>93.653172144054452</v>
      </c>
      <c r="BI58" s="44">
        <f>VLOOKUP(D58,'pl metrics'!AR:AX,6,FALSE)</f>
        <v>12.5</v>
      </c>
      <c r="BJ58" s="45">
        <f>VLOOKUP(D58,'pl metrics'!V:AA,6,FALSE)</f>
        <v>21.605120130035047</v>
      </c>
      <c r="BK58" s="45">
        <f>VLOOKUP(D58,'pl metrics'!J:S,9,FALSE)</f>
        <v>12.5</v>
      </c>
      <c r="BL58" s="45">
        <f>VLOOKUP(D58,'pl metrics'!V:AB,7,FALSE)</f>
        <v>4.375</v>
      </c>
      <c r="BM58" s="25">
        <f>VLOOKUP(D58,'pl metrics'!AR:BA,8,FALSE)</f>
        <v>2.202</v>
      </c>
      <c r="BN58" s="25">
        <f>VLOOKUP(D58,'pl metrics'!BD:BH,4,FALSE)</f>
        <v>2.0680000000000001</v>
      </c>
      <c r="BO58" s="44">
        <f>VLOOKUP(D58,'pl metrics'!BD:BH,5,FALSE)</f>
        <v>0</v>
      </c>
      <c r="BP58">
        <f>VLOOKUP(D58,'pl metrics'!AR:BA,9,FALSE)</f>
        <v>1.204</v>
      </c>
      <c r="BQ58">
        <f>VLOOKUP(D58,'pl metrics'!AR:BA,10,FALSE)</f>
        <v>1.718</v>
      </c>
      <c r="BR58" s="44">
        <v>0</v>
      </c>
      <c r="BS58" s="13">
        <v>0</v>
      </c>
      <c r="BT58" s="44">
        <f>VLOOKUP(D58,'pl metrics'!AJ:AK,2,FALSE)</f>
        <v>96.857142857142861</v>
      </c>
      <c r="BU58" s="44">
        <f>VLOOKUP(D58,'pl metrics'!$AE:$AH,2,FALSE)</f>
        <v>1</v>
      </c>
      <c r="BV58" s="44">
        <f>VLOOKUP(D58,'pl metrics'!$AE:$AH,3,FALSE)</f>
        <v>0.21428571428571427</v>
      </c>
      <c r="BW58" s="44">
        <f>VLOOKUP(D58,'pl metrics'!$AE:$AH,4,FALSE)</f>
        <v>0</v>
      </c>
      <c r="BX58" t="str">
        <f>VLOOKUP(B58,'site info'!H:T,11,FALSE)</f>
        <v>Marsh</v>
      </c>
      <c r="BY58" t="str">
        <f>VLOOKUP(B58,'site info'!H:T,13,FALSE)</f>
        <v>Brackish</v>
      </c>
      <c r="BZ58" t="str">
        <f>VLOOKUP(B58,'site info'!H:T,12,FALSE)</f>
        <v>Tidal</v>
      </c>
      <c r="CA58" t="str">
        <f>VLOOKUP(H58,'site info'!G:U,15,FALSE)</f>
        <v>Yes</v>
      </c>
      <c r="CB58" t="s">
        <v>1040</v>
      </c>
      <c r="CC58" s="44">
        <v>3410.5714285714284</v>
      </c>
      <c r="CD58" s="90" t="s">
        <v>1040</v>
      </c>
    </row>
    <row r="59" spans="1:82" x14ac:dyDescent="0.25">
      <c r="A59" t="s">
        <v>517</v>
      </c>
      <c r="B59" t="s">
        <v>533</v>
      </c>
      <c r="C59" t="s">
        <v>529</v>
      </c>
      <c r="D59" s="43" t="s">
        <v>533</v>
      </c>
      <c r="F59">
        <f>VLOOKUP(B59,'site info'!H:M,5,FALSE)</f>
        <v>35.365624995499999</v>
      </c>
      <c r="G59">
        <f>VLOOKUP(B59,'site info'!H:M,6,FALSE)</f>
        <v>-76.116722950600007</v>
      </c>
      <c r="H59" t="s">
        <v>529</v>
      </c>
      <c r="I59" s="20">
        <v>2016</v>
      </c>
      <c r="J59" s="20">
        <v>12</v>
      </c>
      <c r="K59" s="20">
        <v>2</v>
      </c>
      <c r="L59" s="20">
        <v>2</v>
      </c>
      <c r="M59" s="22">
        <v>1.279264791051876E-2</v>
      </c>
      <c r="N59" s="24">
        <v>1.1586780417846406E-2</v>
      </c>
      <c r="O59" s="23" t="s">
        <v>47</v>
      </c>
      <c r="P59" s="20" t="s">
        <v>257</v>
      </c>
      <c r="Q59" s="23">
        <v>8.708571428571428E-2</v>
      </c>
      <c r="R59">
        <v>0</v>
      </c>
      <c r="S59">
        <v>0</v>
      </c>
      <c r="V59" s="23">
        <f>VLOOKUP(D59,'sl metrics top horiz'!$B:$H,4,FALSE)</f>
        <v>35.270000000000003</v>
      </c>
      <c r="W59" s="44">
        <f>VLOOKUP(D59,'sl metrics top horiz'!$B:$H,5,FALSE)</f>
        <v>3984.1428571428573</v>
      </c>
      <c r="Y59" s="44">
        <f>VLOOKUP(D59,'sl metrics top horiz'!M:O,3,FALSE)</f>
        <v>213.71428571428572</v>
      </c>
      <c r="Z59" s="44">
        <f>VLOOKUP(D59,'sl metrics top horiz'!B:K,8,FALSE)</f>
        <v>956.85714285714289</v>
      </c>
      <c r="AA59" s="44">
        <f>VLOOKUP(D59,'sl metrics top horiz'!B:K,9,FALSE)</f>
        <v>1396.2857142857142</v>
      </c>
      <c r="AB59" s="44">
        <f t="shared" si="11"/>
        <v>2353.1428571428569</v>
      </c>
      <c r="AC59" s="44">
        <f>VLOOKUP(D59,'sl metrics top horiz'!M:N,2,FALSE)</f>
        <v>4.8161510264540759</v>
      </c>
      <c r="AE59" s="44">
        <f>VLOOKUP(D59,'sl metrics top horiz'!$B:$H,7,FALSE)</f>
        <v>5.9</v>
      </c>
      <c r="AJ59" s="23"/>
      <c r="AK59" s="23"/>
      <c r="AO59" s="44"/>
      <c r="AU59" s="20">
        <f>VLOOKUP(D59,'pl metrics'!A:H,5,FALSE)</f>
        <v>7</v>
      </c>
      <c r="AV59" s="20">
        <f>VLOOKUP(D59,'pl metrics'!BD:BH,2,FALSE)</f>
        <v>6</v>
      </c>
      <c r="AW59" s="20">
        <f>VLOOKUP(D59,'pl metrics'!BD:BH,3,FALSE)</f>
        <v>1</v>
      </c>
      <c r="AX59">
        <f>VLOOKUP(D59,'pl metrics'!J:S,5,FALSE)</f>
        <v>6</v>
      </c>
      <c r="AY59">
        <f>VLOOKUP(D59,'pl metrics'!AR:BB,11,FALSE)</f>
        <v>1</v>
      </c>
      <c r="AZ59" s="23">
        <f>VLOOKUP(D59,'pl metrics'!A:H,7,FALSE)</f>
        <v>4.8571428571428568</v>
      </c>
      <c r="BA59" s="45">
        <f>VLOOKUP(D59,'pl metrics'!J:Q,7,FALSE)</f>
        <v>5.166666666666667</v>
      </c>
      <c r="BB59" s="45">
        <f>VLOOKUP(D59,'pl metrics'!BO:BP,2,FALSE)</f>
        <v>3</v>
      </c>
      <c r="BC59" s="44">
        <v>12.850792082313726</v>
      </c>
      <c r="BD59" s="44">
        <f t="shared" si="9"/>
        <v>12.655697004379753</v>
      </c>
      <c r="BE59" s="137">
        <f t="shared" si="10"/>
        <v>3</v>
      </c>
      <c r="BF59" s="44">
        <f>VLOOKUP(D59,'pl metrics'!A:H,8,FALSE)</f>
        <v>100</v>
      </c>
      <c r="BG59" s="45">
        <f>VLOOKUP(D59,'pl metrics'!J:Q,8,FALSE)</f>
        <v>100</v>
      </c>
      <c r="BH59" s="45">
        <f>VLOOKUP(D59,'pl metrics'!V:AA,5,FALSE)</f>
        <v>100</v>
      </c>
      <c r="BI59" s="44">
        <f>VLOOKUP(D59,'pl metrics'!AR:AX,6,FALSE)</f>
        <v>14.285714285714285</v>
      </c>
      <c r="BJ59" s="45">
        <f>VLOOKUP(D59,'pl metrics'!V:AA,6,FALSE)</f>
        <v>5.6934306569343072</v>
      </c>
      <c r="BK59" s="45">
        <f>VLOOKUP(D59,'pl metrics'!J:S,9,FALSE)</f>
        <v>14.285714285714285</v>
      </c>
      <c r="BL59" s="45">
        <f>VLOOKUP(D59,'pl metrics'!V:AB,7,FALSE)</f>
        <v>4.4285714285714288</v>
      </c>
      <c r="BM59" s="25">
        <f>VLOOKUP(D59,'pl metrics'!AR:BA,8,FALSE)</f>
        <v>2.0750000000000002</v>
      </c>
      <c r="BN59" s="25">
        <f>VLOOKUP(D59,'pl metrics'!BD:BH,4,FALSE)</f>
        <v>1.9159999999999999</v>
      </c>
      <c r="BO59" s="44">
        <f>VLOOKUP(D59,'pl metrics'!BD:BH,5,FALSE)</f>
        <v>0</v>
      </c>
      <c r="BP59">
        <f>VLOOKUP(D59,'pl metrics'!AR:BA,9,FALSE)</f>
        <v>0</v>
      </c>
      <c r="BQ59">
        <f>VLOOKUP(D59,'pl metrics'!AR:BA,10,FALSE)</f>
        <v>1.9159999999999999</v>
      </c>
      <c r="BR59" s="44">
        <v>0</v>
      </c>
      <c r="BS59" s="13">
        <v>0</v>
      </c>
      <c r="BT59" s="44">
        <f>VLOOKUP(D59,'pl metrics'!AJ:AK,2,FALSE)</f>
        <v>23</v>
      </c>
      <c r="BU59" s="44">
        <f>VLOOKUP(D59,'pl metrics'!$AE:$AH,2,FALSE)</f>
        <v>0</v>
      </c>
      <c r="BV59" s="44">
        <f>VLOOKUP(D59,'pl metrics'!$AE:$AH,3,FALSE)</f>
        <v>0</v>
      </c>
      <c r="BW59" s="44">
        <f>VLOOKUP(D59,'pl metrics'!$AE:$AH,4,FALSE)</f>
        <v>0.42857142857142855</v>
      </c>
      <c r="BX59" t="str">
        <f>VLOOKUP(B59,'site info'!H:T,11,FALSE)</f>
        <v>Marsh</v>
      </c>
      <c r="BY59" t="str">
        <f>VLOOKUP(B59,'site info'!H:T,13,FALSE)</f>
        <v>Brackish</v>
      </c>
      <c r="BZ59" t="str">
        <f>VLOOKUP(B59,'site info'!H:T,12,FALSE)</f>
        <v>Tidal</v>
      </c>
      <c r="CA59" t="str">
        <f>VLOOKUP(H59,'site info'!G:U,15,FALSE)</f>
        <v>Yes</v>
      </c>
      <c r="CB59" t="s">
        <v>1040</v>
      </c>
      <c r="CC59" s="44">
        <v>3984.1428571428573</v>
      </c>
      <c r="CD59" s="90" t="s">
        <v>1040</v>
      </c>
    </row>
    <row r="60" spans="1:82" x14ac:dyDescent="0.25">
      <c r="A60" t="s">
        <v>517</v>
      </c>
      <c r="B60" t="s">
        <v>542</v>
      </c>
      <c r="C60" t="s">
        <v>540</v>
      </c>
      <c r="D60" s="43" t="s">
        <v>542</v>
      </c>
      <c r="F60">
        <f>VLOOKUP(B60,'site info'!H:M,5,FALSE)</f>
        <v>35.367567762299998</v>
      </c>
      <c r="G60">
        <f>VLOOKUP(B60,'site info'!H:M,6,FALSE)</f>
        <v>-76.115523551699994</v>
      </c>
      <c r="H60" t="s">
        <v>540</v>
      </c>
      <c r="I60" s="20">
        <v>2004</v>
      </c>
      <c r="J60" s="20">
        <v>12</v>
      </c>
      <c r="K60" s="20">
        <v>1</v>
      </c>
      <c r="L60" s="20">
        <v>1</v>
      </c>
      <c r="M60" s="22">
        <v>6.433018680236967E-3</v>
      </c>
      <c r="N60" s="24">
        <v>1.8855186436510119E-4</v>
      </c>
      <c r="O60" s="23" t="s">
        <v>47</v>
      </c>
      <c r="P60" s="20" t="s">
        <v>45</v>
      </c>
      <c r="Q60" s="23">
        <v>0</v>
      </c>
      <c r="R60">
        <v>0.03</v>
      </c>
      <c r="S60">
        <v>0.03</v>
      </c>
      <c r="V60" s="23">
        <f>VLOOKUP(D60,'sl metrics top horiz'!$B:$H,4,FALSE)</f>
        <v>57.008571428571436</v>
      </c>
      <c r="W60" s="44">
        <f>VLOOKUP(D60,'sl metrics top horiz'!$B:$H,5,FALSE)</f>
        <v>1936.1428571428571</v>
      </c>
      <c r="Y60" s="44">
        <f>VLOOKUP(D60,'sl metrics top horiz'!M:O,3,FALSE)</f>
        <v>186.28571428571428</v>
      </c>
      <c r="Z60" s="44">
        <f>VLOOKUP(D60,'sl metrics top horiz'!B:K,8,FALSE)</f>
        <v>1141.2857142857142</v>
      </c>
      <c r="AA60" s="44">
        <f>VLOOKUP(D60,'sl metrics top horiz'!B:K,9,FALSE)</f>
        <v>1297</v>
      </c>
      <c r="AB60" s="44">
        <f t="shared" si="11"/>
        <v>2438.2857142857142</v>
      </c>
      <c r="AC60" s="44">
        <f>VLOOKUP(D60,'sl metrics top horiz'!M:N,2,FALSE)</f>
        <v>6.3439012412393136</v>
      </c>
      <c r="AE60" s="44">
        <f>VLOOKUP(D60,'sl metrics top horiz'!$B:$H,7,FALSE)</f>
        <v>4.8428571428571425</v>
      </c>
      <c r="AJ60" s="23"/>
      <c r="AK60" s="23"/>
      <c r="AO60" s="44"/>
      <c r="AU60" s="20">
        <f>VLOOKUP(D60,'pl metrics'!A:H,5,FALSE)</f>
        <v>19</v>
      </c>
      <c r="AV60" s="20">
        <f>VLOOKUP(D60,'pl metrics'!BD:BH,2,FALSE)</f>
        <v>18</v>
      </c>
      <c r="AW60" s="20">
        <f>VLOOKUP(D60,'pl metrics'!BD:BH,3,FALSE)</f>
        <v>1</v>
      </c>
      <c r="AX60">
        <f>VLOOKUP(D60,'pl metrics'!J:S,5,FALSE)</f>
        <v>9</v>
      </c>
      <c r="AY60">
        <f>VLOOKUP(D60,'pl metrics'!AR:BB,11,FALSE)</f>
        <v>10</v>
      </c>
      <c r="AZ60" s="23">
        <f>VLOOKUP(D60,'pl metrics'!A:H,7,FALSE)</f>
        <v>4.8611111111111107</v>
      </c>
      <c r="BA60" s="45">
        <f>VLOOKUP(D60,'pl metrics'!J:Q,7,FALSE)</f>
        <v>5.25</v>
      </c>
      <c r="BB60" s="45">
        <f>VLOOKUP(D60,'pl metrics'!BO:BP,2,FALSE)</f>
        <v>4.55</v>
      </c>
      <c r="BC60" s="44">
        <v>21.189092086656053</v>
      </c>
      <c r="BD60" s="44">
        <f t="shared" si="9"/>
        <v>15.75</v>
      </c>
      <c r="BE60" s="137">
        <f t="shared" si="10"/>
        <v>14.388363353766126</v>
      </c>
      <c r="BF60" s="44">
        <f>VLOOKUP(D60,'pl metrics'!A:H,8,FALSE)</f>
        <v>52.631578947368418</v>
      </c>
      <c r="BG60" s="45">
        <f>VLOOKUP(D60,'pl metrics'!J:Q,8,FALSE)</f>
        <v>66.666666666666657</v>
      </c>
      <c r="BH60" s="45">
        <f>VLOOKUP(D60,'pl metrics'!V:AA,5,FALSE)</f>
        <v>66.589804179130041</v>
      </c>
      <c r="BI60" s="44">
        <f>VLOOKUP(D60,'pl metrics'!AR:AX,6,FALSE)</f>
        <v>5.2631578947368416</v>
      </c>
      <c r="BJ60" s="45">
        <f>VLOOKUP(D60,'pl metrics'!V:AA,6,FALSE)</f>
        <v>0.85911932110808464</v>
      </c>
      <c r="BK60" s="45">
        <f>VLOOKUP(D60,'pl metrics'!J:S,9,FALSE)</f>
        <v>5.2631578947368416</v>
      </c>
      <c r="BL60" s="45">
        <f>VLOOKUP(D60,'pl metrics'!V:AB,7,FALSE)</f>
        <v>3.8333333333333335</v>
      </c>
      <c r="BM60" s="25">
        <f>VLOOKUP(D60,'pl metrics'!AR:BA,8,FALSE)</f>
        <v>3.085</v>
      </c>
      <c r="BN60" s="25">
        <f>VLOOKUP(D60,'pl metrics'!BD:BH,4,FALSE)</f>
        <v>3.0310000000000001</v>
      </c>
      <c r="BO60" s="44">
        <f>VLOOKUP(D60,'pl metrics'!BD:BH,5,FALSE)</f>
        <v>0</v>
      </c>
      <c r="BP60">
        <f>VLOOKUP(D60,'pl metrics'!AR:BA,9,FALSE)</f>
        <v>2.44</v>
      </c>
      <c r="BQ60">
        <f>VLOOKUP(D60,'pl metrics'!AR:BA,10,FALSE)</f>
        <v>2.3250000000000002</v>
      </c>
      <c r="BR60" s="44">
        <f>VLOOKUP(D60,'pl metrics'!AN:AP,3,FALSE)</f>
        <v>33.774049359747188</v>
      </c>
      <c r="BS60" s="13">
        <f>VLOOKUP(D60,'pl metrics'!AN:AP,2,FALSE)</f>
        <v>2.8881060405073664</v>
      </c>
      <c r="BT60" s="44">
        <f>VLOOKUP(D60,'pl metrics'!AJ:AK,2,FALSE)</f>
        <v>34</v>
      </c>
      <c r="BU60" s="44">
        <f>VLOOKUP(D60,'pl metrics'!$AE:$AH,2,FALSE)</f>
        <v>16.785714285714285</v>
      </c>
      <c r="BV60" s="44">
        <f>VLOOKUP(D60,'pl metrics'!$AE:$AH,3,FALSE)</f>
        <v>13.785714285714286</v>
      </c>
      <c r="BW60" s="44">
        <f>VLOOKUP(D60,'pl metrics'!$AE:$AH,4,FALSE)</f>
        <v>0.7142857142857143</v>
      </c>
      <c r="BX60" t="s">
        <v>45</v>
      </c>
      <c r="BY60" t="str">
        <f>VLOOKUP(B60,'site info'!H:T,13,FALSE)</f>
        <v>Brackish</v>
      </c>
      <c r="BZ60" t="str">
        <f>VLOOKUP(B60,'site info'!H:T,12,FALSE)</f>
        <v>Tidal</v>
      </c>
      <c r="CA60" t="str">
        <f>VLOOKUP(H60,'site info'!G:U,15,FALSE)</f>
        <v>Yes</v>
      </c>
      <c r="CB60" t="s">
        <v>1040</v>
      </c>
      <c r="CC60" s="44">
        <v>1936.1428571428571</v>
      </c>
      <c r="CD60" s="90" t="s">
        <v>1040</v>
      </c>
    </row>
    <row r="61" spans="1:82" x14ac:dyDescent="0.25">
      <c r="A61" t="s">
        <v>517</v>
      </c>
      <c r="B61" t="s">
        <v>544</v>
      </c>
      <c r="C61" t="s">
        <v>540</v>
      </c>
      <c r="D61" s="43" t="s">
        <v>544</v>
      </c>
      <c r="F61">
        <f>VLOOKUP(B61,'site info'!H:M,5,FALSE)</f>
        <v>35.367567762299998</v>
      </c>
      <c r="G61">
        <f>VLOOKUP(B61,'site info'!H:M,6,FALSE)</f>
        <v>-76.115523551699994</v>
      </c>
      <c r="H61" t="s">
        <v>540</v>
      </c>
      <c r="I61" s="20">
        <v>2016</v>
      </c>
      <c r="J61" s="20">
        <v>12</v>
      </c>
      <c r="K61" s="20">
        <v>2</v>
      </c>
      <c r="L61" s="20">
        <v>2</v>
      </c>
      <c r="M61" s="22">
        <v>6.433018680236967E-3</v>
      </c>
      <c r="N61" s="24">
        <v>1.8855186436510119E-4</v>
      </c>
      <c r="O61" s="23" t="s">
        <v>47</v>
      </c>
      <c r="P61" s="20" t="s">
        <v>45</v>
      </c>
      <c r="Q61" s="23">
        <v>0</v>
      </c>
      <c r="R61">
        <v>0.03</v>
      </c>
      <c r="S61">
        <v>0.03</v>
      </c>
      <c r="V61" s="23">
        <f>VLOOKUP(D61,'sl metrics top horiz'!$B:$H,4,FALSE)</f>
        <v>27.112857142857141</v>
      </c>
      <c r="W61" s="44">
        <f>VLOOKUP(D61,'sl metrics top horiz'!$B:$H,5,FALSE)</f>
        <v>1470.7142857142858</v>
      </c>
      <c r="Y61" s="44">
        <f>VLOOKUP(D61,'sl metrics top horiz'!M:O,3,FALSE)</f>
        <v>111</v>
      </c>
      <c r="Z61" s="44">
        <f>VLOOKUP(D61,'sl metrics top horiz'!B:K,8,FALSE)</f>
        <v>707</v>
      </c>
      <c r="AA61" s="44">
        <f>VLOOKUP(D61,'sl metrics top horiz'!B:K,9,FALSE)</f>
        <v>1012.4285714285714</v>
      </c>
      <c r="AB61" s="44">
        <f t="shared" si="11"/>
        <v>1719.4285714285716</v>
      </c>
      <c r="AC61" s="44">
        <f>VLOOKUP(D61,'sl metrics top horiz'!M:N,2,FALSE)</f>
        <v>5.0122223055174686</v>
      </c>
      <c r="AE61" s="44">
        <f>VLOOKUP(D61,'sl metrics top horiz'!$B:$H,7,FALSE)</f>
        <v>5.4857142857142858</v>
      </c>
      <c r="AJ61" s="23"/>
      <c r="AK61" s="23"/>
      <c r="AO61" s="44"/>
      <c r="AU61" s="20">
        <f>VLOOKUP(D61,'pl metrics'!A:H,5,FALSE)</f>
        <v>18</v>
      </c>
      <c r="AV61" s="20">
        <f>VLOOKUP(D61,'pl metrics'!BD:BH,2,FALSE)</f>
        <v>15</v>
      </c>
      <c r="AW61" s="20">
        <f>VLOOKUP(D61,'pl metrics'!BD:BH,3,FALSE)</f>
        <v>2</v>
      </c>
      <c r="AX61">
        <f>VLOOKUP(D61,'pl metrics'!J:S,5,FALSE)</f>
        <v>6</v>
      </c>
      <c r="AY61">
        <f>VLOOKUP(D61,'pl metrics'!AR:BB,11,FALSE)</f>
        <v>12</v>
      </c>
      <c r="AZ61" s="23">
        <f>VLOOKUP(D61,'pl metrics'!A:H,7,FALSE)</f>
        <v>4.4666666666666668</v>
      </c>
      <c r="BA61" s="45">
        <f>VLOOKUP(D61,'pl metrics'!J:Q,7,FALSE)</f>
        <v>4.2</v>
      </c>
      <c r="BB61" s="45">
        <f>VLOOKUP(D61,'pl metrics'!BO:BP,2,FALSE)</f>
        <v>4.5999999999999996</v>
      </c>
      <c r="BC61" s="44">
        <v>18.950461735799472</v>
      </c>
      <c r="BD61" s="44">
        <f t="shared" si="9"/>
        <v>10.287856919689348</v>
      </c>
      <c r="BE61" s="137">
        <f t="shared" si="10"/>
        <v>15.93486742963367</v>
      </c>
      <c r="BF61" s="44">
        <f>VLOOKUP(D61,'pl metrics'!A:H,8,FALSE)</f>
        <v>44.444444444444443</v>
      </c>
      <c r="BG61" s="45">
        <f>VLOOKUP(D61,'pl metrics'!J:Q,8,FALSE)</f>
        <v>66.666666666666657</v>
      </c>
      <c r="BH61" s="45">
        <f>VLOOKUP(D61,'pl metrics'!V:AA,5,FALSE)</f>
        <v>55.605874117989714</v>
      </c>
      <c r="BI61" s="44">
        <f>VLOOKUP(D61,'pl metrics'!AR:AX,6,FALSE)</f>
        <v>11.76470588235294</v>
      </c>
      <c r="BJ61" s="45">
        <f>VLOOKUP(D61,'pl metrics'!V:AA,6,FALSE)</f>
        <v>4.566252947863914</v>
      </c>
      <c r="BK61" s="45">
        <f>VLOOKUP(D61,'pl metrics'!J:S,9,FALSE)</f>
        <v>11.111111111111111</v>
      </c>
      <c r="BL61" s="45">
        <f>VLOOKUP(D61,'pl metrics'!V:AB,7,FALSE)</f>
        <v>3.8125</v>
      </c>
      <c r="BM61" s="25">
        <f>VLOOKUP(D61,'pl metrics'!AR:BA,8,FALSE)</f>
        <v>3.0390000000000001</v>
      </c>
      <c r="BN61" s="25">
        <f>VLOOKUP(D61,'pl metrics'!BD:BH,4,FALSE)</f>
        <v>2.8540000000000001</v>
      </c>
      <c r="BO61" s="44">
        <f>VLOOKUP(D61,'pl metrics'!BD:BH,5,FALSE)</f>
        <v>0.7712</v>
      </c>
      <c r="BP61">
        <f>VLOOKUP(D61,'pl metrics'!AR:BA,9,FALSE)</f>
        <v>2.63</v>
      </c>
      <c r="BQ61">
        <f>VLOOKUP(D61,'pl metrics'!AR:BA,10,FALSE)</f>
        <v>1.921</v>
      </c>
      <c r="BR61" s="44">
        <f>VLOOKUP(D61,'pl metrics'!AN:AP,3,FALSE)</f>
        <v>13.93511164544806</v>
      </c>
      <c r="BS61" s="13">
        <f>VLOOKUP(D61,'pl metrics'!AN:AP,2,FALSE)</f>
        <v>5.0709768850768944</v>
      </c>
      <c r="BT61" s="44">
        <f>VLOOKUP(D61,'pl metrics'!AJ:AK,2,FALSE)</f>
        <v>42.571428571428569</v>
      </c>
      <c r="BU61" s="44">
        <f>VLOOKUP(D61,'pl metrics'!$AE:$AH,2,FALSE)</f>
        <v>1.9285714285714286</v>
      </c>
      <c r="BV61" s="44">
        <f>VLOOKUP(D61,'pl metrics'!$AE:$AH,3,FALSE)</f>
        <v>4.1428571428571432</v>
      </c>
      <c r="BW61" s="44">
        <f>VLOOKUP(D61,'pl metrics'!$AE:$AH,4,FALSE)</f>
        <v>10.357142857142858</v>
      </c>
      <c r="BX61" t="s">
        <v>45</v>
      </c>
      <c r="BY61" t="str">
        <f>VLOOKUP(B61,'site info'!H:T,13,FALSE)</f>
        <v>Brackish</v>
      </c>
      <c r="BZ61" t="str">
        <f>VLOOKUP(B61,'site info'!H:T,12,FALSE)</f>
        <v>Tidal</v>
      </c>
      <c r="CA61" t="str">
        <f>VLOOKUP(H61,'site info'!G:U,15,FALSE)</f>
        <v>Yes</v>
      </c>
      <c r="CB61" t="s">
        <v>1040</v>
      </c>
      <c r="CC61" s="44">
        <v>1470.7142857142858</v>
      </c>
      <c r="CD61" s="90" t="s">
        <v>1040</v>
      </c>
    </row>
    <row r="62" spans="1:82" x14ac:dyDescent="0.25">
      <c r="A62" t="s">
        <v>19</v>
      </c>
      <c r="B62" t="s">
        <v>222</v>
      </c>
      <c r="C62" t="s">
        <v>219</v>
      </c>
      <c r="D62" s="43" t="s">
        <v>221</v>
      </c>
      <c r="E62" t="s">
        <v>216</v>
      </c>
      <c r="F62">
        <f>VLOOKUP(B62,'site info'!H:M,5,FALSE)</f>
        <v>35.960238870503403</v>
      </c>
      <c r="G62">
        <f>VLOOKUP(B62,'site info'!H:M,6,FALSE)</f>
        <v>-76.722055934537394</v>
      </c>
      <c r="H62" t="s">
        <v>219</v>
      </c>
      <c r="I62" s="20">
        <v>2022</v>
      </c>
      <c r="J62" s="20">
        <v>13</v>
      </c>
      <c r="K62" s="20">
        <v>2</v>
      </c>
      <c r="L62" s="20">
        <v>2</v>
      </c>
      <c r="M62" s="22">
        <v>2.7796565696196337E-3</v>
      </c>
      <c r="N62" s="24">
        <v>6.6739257717703625E-4</v>
      </c>
      <c r="O62" s="23" t="s">
        <v>77</v>
      </c>
      <c r="P62" s="20" t="s">
        <v>26</v>
      </c>
      <c r="Q62" s="23">
        <v>1</v>
      </c>
      <c r="R62">
        <v>0</v>
      </c>
      <c r="S62">
        <v>5.5</v>
      </c>
      <c r="T62" s="20">
        <f>VLOOKUP(D62,'sl metrics top horiz'!B:H,2,FALSE)</f>
        <v>1.5</v>
      </c>
      <c r="U62">
        <f>VLOOKUP(D62,'sl metrics top horiz'!$B:$H,3,FALSE)</f>
        <v>0.03</v>
      </c>
      <c r="V62" s="20">
        <f>VLOOKUP(D62,'sl metrics top horiz'!$B:$H,4,FALSE)</f>
        <v>2.88</v>
      </c>
      <c r="W62" s="44">
        <f>VLOOKUP(D62,'sl metrics top horiz'!$B:$H,5,FALSE)</f>
        <v>13</v>
      </c>
      <c r="X62" s="44">
        <f>VLOOKUP(D62,'sl metrics top horiz'!Q:R,2,FALSE)</f>
        <v>8.65</v>
      </c>
      <c r="Y62" s="44">
        <f>VLOOKUP(D62,'sl metrics top horiz'!M:O,3,FALSE)</f>
        <v>21</v>
      </c>
      <c r="Z62" s="44">
        <f>VLOOKUP(D62,'sl metrics top horiz'!B:K,8,FALSE)</f>
        <v>148</v>
      </c>
      <c r="AA62" s="44">
        <f>VLOOKUP(D62,'sl metrics top horiz'!B:K,9,FALSE)</f>
        <v>32</v>
      </c>
      <c r="AB62" s="44">
        <f t="shared" si="11"/>
        <v>180</v>
      </c>
      <c r="AC62" s="44">
        <f>VLOOKUP(D62,'sl metrics top horiz'!M:N,2,FALSE)</f>
        <v>4.625</v>
      </c>
      <c r="AD62" s="20">
        <f>VLOOKUP(D62,'sl metrics top horiz'!$B:$H,6,FALSE)</f>
        <v>3.5</v>
      </c>
      <c r="AE62" s="44">
        <f>VLOOKUP(D62,'sl metrics top horiz'!$B:$H,7,FALSE)</f>
        <v>4.5999999999999996</v>
      </c>
      <c r="AF62" s="20" t="str">
        <f>VLOOKUP(D62,'wtr metrics'!C:AQ,23,FALSE)</f>
        <v>x</v>
      </c>
      <c r="AG62" s="20" t="str">
        <f>VLOOKUP(D62,'wtr metrics'!C:AQ,19,FALSE)</f>
        <v>x</v>
      </c>
      <c r="AH62" s="20" t="str">
        <f>VLOOKUP(D62,'wtr metrics'!C:AQ,16,FALSE)</f>
        <v>x</v>
      </c>
      <c r="AI62" s="44" t="str">
        <f>VLOOKUP(D62,'wtr metrics'!C:AQ,12,FALSE)</f>
        <v>x</v>
      </c>
      <c r="AJ62" s="23" t="str">
        <f>VLOOKUP(D62,'wtr metrics'!C:AQ,8,FALSE)</f>
        <v>x</v>
      </c>
      <c r="AK62" s="23" t="str">
        <f>VLOOKUP(D62,'wtr metrics'!C:M,11,FALSE)</f>
        <v>x</v>
      </c>
      <c r="AL62" s="20">
        <f>VLOOKUP(D62,'wtr metrics'!C:AQ,41,FALSE)</f>
        <v>21</v>
      </c>
      <c r="AM62" s="20">
        <f>VLOOKUP(D62,'wtr metrics'!C:AQ,37,FALSE)</f>
        <v>2.2000000000000002</v>
      </c>
      <c r="AN62" s="20">
        <f>VLOOKUP(D62,'wtr metrics'!C:AQ,34,FALSE)</f>
        <v>0.4</v>
      </c>
      <c r="AO62" s="44">
        <f>VLOOKUP(D62,'wtr metrics'!C:AQ,30,FALSE)</f>
        <v>167.54159999999999</v>
      </c>
      <c r="AP62" s="68">
        <f>VLOOKUP(D62,'wtr metrics'!C:AQ,26,FALSE)</f>
        <v>8.7842290000000003E-2</v>
      </c>
      <c r="AQ62" s="48">
        <v>8.7842290000000003E-2</v>
      </c>
      <c r="AR62" s="23">
        <f>VLOOKUP(D62,'wtr metrics'!C:AE,29,FALSE)</f>
        <v>6.4053839999999997</v>
      </c>
      <c r="AS62" s="13">
        <v>28</v>
      </c>
      <c r="AT62" s="20" t="s">
        <v>1052</v>
      </c>
      <c r="AU62" s="20">
        <f>VLOOKUP(D62,'pl metrics'!A:H,5,FALSE)</f>
        <v>46</v>
      </c>
      <c r="AV62" s="20">
        <f>VLOOKUP(D62,'pl metrics'!BD:BH,2,FALSE)</f>
        <v>39</v>
      </c>
      <c r="AW62" s="20">
        <f>VLOOKUP(D62,'pl metrics'!BD:BH,3,FALSE)</f>
        <v>6</v>
      </c>
      <c r="AX62">
        <f>VLOOKUP(D62,'pl metrics'!J:S,5,FALSE)</f>
        <v>24</v>
      </c>
      <c r="AY62">
        <f>VLOOKUP(D62,'pl metrics'!AR:BB,11,FALSE)</f>
        <v>22</v>
      </c>
      <c r="AZ62" s="23">
        <f>VLOOKUP(D62,'pl metrics'!A:H,7,FALSE)</f>
        <v>3.8624999999999998</v>
      </c>
      <c r="BA62" s="45">
        <f>VLOOKUP(D62,'pl metrics'!J:Q,7,FALSE)</f>
        <v>3.9473684210526314</v>
      </c>
      <c r="BB62" s="45">
        <f>VLOOKUP(D62,'pl metrics'!BO:BP,2,FALSE)</f>
        <v>3.7857142857142856</v>
      </c>
      <c r="BC62" s="44">
        <v>26.196749559821345</v>
      </c>
      <c r="BD62" s="44">
        <f t="shared" si="9"/>
        <v>19.338076916709298</v>
      </c>
      <c r="BE62" s="137">
        <f t="shared" si="10"/>
        <v>17.756573947902982</v>
      </c>
      <c r="BF62" s="44">
        <f>VLOOKUP(D62,'pl metrics'!A:H,8,FALSE)</f>
        <v>2.1739130434782608</v>
      </c>
      <c r="BG62" s="45">
        <f>VLOOKUP(D62,'pl metrics'!J:Q,8,FALSE)</f>
        <v>0</v>
      </c>
      <c r="BH62" s="45">
        <f>VLOOKUP(D62,'pl metrics'!V:AA,5,FALSE)</f>
        <v>10.331493343566432</v>
      </c>
      <c r="BI62" s="44">
        <f>VLOOKUP(D62,'pl metrics'!AR:AX,6,FALSE)</f>
        <v>13.333333333333334</v>
      </c>
      <c r="BJ62" s="45">
        <f>VLOOKUP(D62,'pl metrics'!V:AA,6,FALSE)</f>
        <v>0</v>
      </c>
      <c r="BK62" s="45">
        <f>VLOOKUP(D62,'pl metrics'!J:S,9,FALSE)</f>
        <v>6.5217391304347823</v>
      </c>
      <c r="BL62" s="45">
        <f>VLOOKUP(D62,'pl metrics'!V:AB,7,FALSE)</f>
        <v>5</v>
      </c>
      <c r="BM62" s="25">
        <f>VLOOKUP(D62,'pl metrics'!AR:BA,8,FALSE)</f>
        <v>3.9580000000000002</v>
      </c>
      <c r="BN62" s="25">
        <f>VLOOKUP(D62,'pl metrics'!BD:BH,4,FALSE)</f>
        <v>3.7989999999999999</v>
      </c>
      <c r="BO62" s="44">
        <f>VLOOKUP(D62,'pl metrics'!BD:BH,5,FALSE)</f>
        <v>1.8360000000000001</v>
      </c>
      <c r="BP62">
        <f>VLOOKUP(D62,'pl metrics'!AR:BA,9,FALSE)</f>
        <v>3.2389999999999999</v>
      </c>
      <c r="BQ62">
        <f>VLOOKUP(D62,'pl metrics'!AR:BA,10,FALSE)</f>
        <v>3.367</v>
      </c>
      <c r="BR62" s="44">
        <f>VLOOKUP(D62,'pl metrics'!AN:AP,3,FALSE)</f>
        <v>380.2</v>
      </c>
      <c r="BS62" s="13">
        <f>VLOOKUP(D62,'pl metrics'!AN:AP,2,FALSE)</f>
        <v>96</v>
      </c>
      <c r="BT62" s="44">
        <f>VLOOKUP(D62,'pl metrics'!AJ:AK,2,FALSE)</f>
        <v>78.124999999999957</v>
      </c>
      <c r="BU62" s="44">
        <f>VLOOKUP(D62,'pl metrics'!$AE:$AH,2,FALSE)</f>
        <v>5.1499999999999995</v>
      </c>
      <c r="BV62" s="44">
        <f>VLOOKUP(D62,'pl metrics'!$AE:$AH,3,FALSE)</f>
        <v>36.505000000000003</v>
      </c>
      <c r="BW62" s="44">
        <f>VLOOKUP(D62,'pl metrics'!$AE:$AH,4,FALSE)</f>
        <v>53.154999999999994</v>
      </c>
      <c r="BX62" t="str">
        <f>VLOOKUP(B62,'site info'!H:T,11,FALSE)</f>
        <v>Forest</v>
      </c>
      <c r="BY62" t="str">
        <f>VLOOKUP(B62,'site info'!H:T,13,FALSE)</f>
        <v>Transitional</v>
      </c>
      <c r="BZ62" t="str">
        <f>VLOOKUP(B62,'site info'!H:T,12,FALSE)</f>
        <v>Tidal</v>
      </c>
      <c r="CA62" t="str">
        <f>VLOOKUP(H62,'site info'!G:U,15,FALSE)</f>
        <v>Yes</v>
      </c>
      <c r="CB62" t="s">
        <v>1041</v>
      </c>
      <c r="CC62" s="44">
        <v>13</v>
      </c>
      <c r="CD62" s="90" t="s">
        <v>1040</v>
      </c>
    </row>
    <row r="63" spans="1:82" x14ac:dyDescent="0.25">
      <c r="A63" t="s">
        <v>19</v>
      </c>
      <c r="B63" t="s">
        <v>227</v>
      </c>
      <c r="C63" t="s">
        <v>226</v>
      </c>
      <c r="D63" s="43" t="s">
        <v>225</v>
      </c>
      <c r="E63" t="s">
        <v>223</v>
      </c>
      <c r="F63">
        <f>VLOOKUP(B63,'site info'!H:M,5,FALSE)</f>
        <v>35.433019420000001</v>
      </c>
      <c r="G63">
        <f>VLOOKUP(B63,'site info'!H:M,6,FALSE)</f>
        <v>-76.715017990000007</v>
      </c>
      <c r="H63" t="s">
        <v>226</v>
      </c>
      <c r="I63" s="20">
        <v>2009</v>
      </c>
      <c r="J63" s="20">
        <v>13</v>
      </c>
      <c r="K63" s="20">
        <v>1</v>
      </c>
      <c r="L63" s="20">
        <v>1</v>
      </c>
      <c r="M63" s="22">
        <v>2.3059840780125388E-3</v>
      </c>
      <c r="N63" s="24">
        <v>9.9134604578078969E-4</v>
      </c>
      <c r="O63" s="23" t="s">
        <v>28</v>
      </c>
      <c r="P63" s="20" t="s">
        <v>26</v>
      </c>
      <c r="Q63" s="23">
        <v>2.31</v>
      </c>
      <c r="R63">
        <v>0.2</v>
      </c>
      <c r="S63">
        <v>0.2</v>
      </c>
      <c r="V63" s="23">
        <f>VLOOKUP(D63,'sl metrics top horiz'!$B:$H,4,FALSE)</f>
        <v>6.5674999999999999</v>
      </c>
      <c r="W63" s="44">
        <f>VLOOKUP(D63,'sl metrics top horiz'!$B:$H,5,FALSE)</f>
        <v>42.5</v>
      </c>
      <c r="Y63" s="44">
        <f>VLOOKUP(D63,'sl metrics top horiz'!M:O,3,FALSE)</f>
        <v>47.5</v>
      </c>
      <c r="Z63" s="44">
        <f>VLOOKUP(D63,'sl metrics top horiz'!B:K,8,FALSE)</f>
        <v>202</v>
      </c>
      <c r="AA63" s="44">
        <f>VLOOKUP(D63,'sl metrics top horiz'!B:K,9,FALSE)</f>
        <v>57</v>
      </c>
      <c r="AB63" s="44">
        <f t="shared" si="11"/>
        <v>259</v>
      </c>
      <c r="AC63" s="44">
        <f>VLOOKUP(D63,'sl metrics top horiz'!M:N,2,FALSE)</f>
        <v>3.5438596491228069</v>
      </c>
      <c r="AE63" s="44">
        <f>VLOOKUP(D63,'sl metrics top horiz'!$B:$H,7,FALSE)</f>
        <v>4.0999999999999996</v>
      </c>
      <c r="AJ63" s="23"/>
      <c r="AK63" s="23"/>
      <c r="AO63" s="44"/>
      <c r="AU63" s="20">
        <f>VLOOKUP(D63,'pl metrics'!A:H,5,FALSE)</f>
        <v>37</v>
      </c>
      <c r="AV63" s="20">
        <f>VLOOKUP(D63,'pl metrics'!BD:BH,2,FALSE)</f>
        <v>36</v>
      </c>
      <c r="AW63" s="20">
        <f>VLOOKUP(D63,'pl metrics'!BD:BH,3,FALSE)</f>
        <v>0</v>
      </c>
      <c r="AX63">
        <f>VLOOKUP(D63,'pl metrics'!J:S,5,FALSE)</f>
        <v>10</v>
      </c>
      <c r="AY63">
        <f>VLOOKUP(D63,'pl metrics'!AR:BB,11,FALSE)</f>
        <v>27</v>
      </c>
      <c r="AZ63" s="23">
        <f>VLOOKUP(D63,'pl metrics'!A:H,7,FALSE)</f>
        <v>5.0882352941176467</v>
      </c>
      <c r="BA63" s="45">
        <f>VLOOKUP(D63,'pl metrics'!J:Q,7,FALSE)</f>
        <v>6.1111111111111107</v>
      </c>
      <c r="BB63" s="45">
        <f>VLOOKUP(D63,'pl metrics'!BO:BP,2,FALSE)</f>
        <v>4.72</v>
      </c>
      <c r="BC63" s="44">
        <v>30.950526992399762</v>
      </c>
      <c r="BD63" s="44">
        <f t="shared" si="9"/>
        <v>19.325030145473431</v>
      </c>
      <c r="BE63" s="137">
        <f t="shared" si="10"/>
        <v>24.525839435175303</v>
      </c>
      <c r="BF63" s="44">
        <f>VLOOKUP(D63,'pl metrics'!A:H,8,FALSE)</f>
        <v>27.027027027027028</v>
      </c>
      <c r="BG63" s="45">
        <f>VLOOKUP(D63,'pl metrics'!J:Q,8,FALSE)</f>
        <v>10</v>
      </c>
      <c r="BH63" s="45">
        <f>VLOOKUP(D63,'pl metrics'!V:AA,5,FALSE)</f>
        <v>23.960491961486952</v>
      </c>
      <c r="BI63" s="44">
        <f>VLOOKUP(D63,'pl metrics'!AR:AX,6,FALSE)</f>
        <v>0</v>
      </c>
      <c r="BJ63" s="45">
        <f>VLOOKUP(D63,'pl metrics'!V:AA,6,FALSE)</f>
        <v>15.822666437244234</v>
      </c>
      <c r="BK63" s="45">
        <f>VLOOKUP(D63,'pl metrics'!J:S,9,FALSE)</f>
        <v>0</v>
      </c>
      <c r="BL63" s="45">
        <f>VLOOKUP(D63,'pl metrics'!V:AB,7,FALSE)</f>
        <v>2.6590909090909092</v>
      </c>
      <c r="BM63" s="25">
        <f>VLOOKUP(D63,'pl metrics'!AR:BA,8,FALSE)</f>
        <v>3.7949999999999999</v>
      </c>
      <c r="BN63" s="25">
        <f>VLOOKUP(D63,'pl metrics'!BD:BH,4,FALSE)</f>
        <v>3.7650000000000001</v>
      </c>
      <c r="BO63" s="44" t="str">
        <f>VLOOKUP(D63,'pl metrics'!BD:BH,5,FALSE)</f>
        <v>x</v>
      </c>
      <c r="BP63">
        <f>VLOOKUP(D63,'pl metrics'!AR:BA,9,FALSE)</f>
        <v>3.4630000000000001</v>
      </c>
      <c r="BQ63">
        <f>VLOOKUP(D63,'pl metrics'!AR:BA,10,FALSE)</f>
        <v>2.5339999999999998</v>
      </c>
      <c r="BR63" s="44">
        <f>VLOOKUP(D63,'pl metrics'!AN:AP,3,FALSE)</f>
        <v>241.34500000000003</v>
      </c>
      <c r="BS63" s="13">
        <f>VLOOKUP(D63,'pl metrics'!AN:AP,2,FALSE)</f>
        <v>38.099999999999994</v>
      </c>
      <c r="BT63" s="44">
        <f>VLOOKUP(D63,'pl metrics'!AJ:AK,2,FALSE)</f>
        <v>4.142500000000001</v>
      </c>
      <c r="BU63" s="44">
        <f>VLOOKUP(D63,'pl metrics'!$AE:$AH,2,FALSE)</f>
        <v>14.755000000000001</v>
      </c>
      <c r="BV63" s="44">
        <f>VLOOKUP(D63,'pl metrics'!$AE:$AH,3,FALSE)</f>
        <v>96.422499999999999</v>
      </c>
      <c r="BW63" s="44">
        <f>VLOOKUP(D63,'pl metrics'!$AE:$AH,4,FALSE)</f>
        <v>4.1800000000000015</v>
      </c>
      <c r="BX63" t="str">
        <f>VLOOKUP(B63,'site info'!H:T,11,FALSE)</f>
        <v>Forest</v>
      </c>
      <c r="BY63" t="str">
        <f>VLOOKUP(B63,'site info'!H:T,13,FALSE)</f>
        <v>Fresh</v>
      </c>
      <c r="BZ63" t="str">
        <f>VLOOKUP(B63,'site info'!H:T,12,FALSE)</f>
        <v>Non-tidal</v>
      </c>
      <c r="CA63" t="str">
        <f>VLOOKUP(H63,'site info'!G:U,15,FALSE)</f>
        <v>No</v>
      </c>
      <c r="CB63" t="s">
        <v>1041</v>
      </c>
      <c r="CC63" s="44">
        <v>42.5</v>
      </c>
      <c r="CD63" s="90" t="s">
        <v>1040</v>
      </c>
    </row>
    <row r="64" spans="1:82" x14ac:dyDescent="0.25">
      <c r="A64" t="s">
        <v>19</v>
      </c>
      <c r="B64" t="s">
        <v>231</v>
      </c>
      <c r="C64" t="s">
        <v>226</v>
      </c>
      <c r="D64" s="43" t="s">
        <v>230</v>
      </c>
      <c r="E64" t="s">
        <v>223</v>
      </c>
      <c r="F64">
        <f>VLOOKUP(B64,'site info'!H:M,5,FALSE)</f>
        <v>35.433019420000001</v>
      </c>
      <c r="G64">
        <f>VLOOKUP(B64,'site info'!H:M,6,FALSE)</f>
        <v>-76.715017990000007</v>
      </c>
      <c r="H64" t="s">
        <v>226</v>
      </c>
      <c r="I64" s="20">
        <v>2016</v>
      </c>
      <c r="J64" s="20">
        <v>13</v>
      </c>
      <c r="K64" s="20">
        <v>1.5</v>
      </c>
      <c r="L64" s="20">
        <v>2</v>
      </c>
      <c r="M64" s="22">
        <v>2.3059840780125388E-3</v>
      </c>
      <c r="N64" s="24">
        <v>9.9134604578078969E-4</v>
      </c>
      <c r="O64" s="23" t="s">
        <v>28</v>
      </c>
      <c r="P64" s="20" t="s">
        <v>26</v>
      </c>
      <c r="Q64" s="23">
        <v>2.31</v>
      </c>
      <c r="R64">
        <v>0.2</v>
      </c>
      <c r="S64">
        <v>0.2</v>
      </c>
      <c r="T64" s="20">
        <f>VLOOKUP(D64,'sl metrics top horiz'!B:H,2,FALSE)</f>
        <v>6.3466808528713274</v>
      </c>
      <c r="U64"/>
      <c r="V64" s="20"/>
      <c r="W64" s="44">
        <f>VLOOKUP(D64,'sl metrics top horiz'!$B:$H,5,FALSE)</f>
        <v>148.7558898868148</v>
      </c>
      <c r="X64" s="44">
        <f>VLOOKUP(D64,'sl metrics top horiz'!Q:R,2,FALSE)</f>
        <v>92.643158732701693</v>
      </c>
      <c r="Y64" s="44">
        <f>VLOOKUP(D64,'sl metrics top horiz'!M:O,3,FALSE)</f>
        <v>14.778099590716051</v>
      </c>
      <c r="Z64" s="44">
        <f>VLOOKUP(D64,'sl metrics top horiz'!B:K,8,FALSE)</f>
        <v>24.262614373333331</v>
      </c>
      <c r="AA64" s="44">
        <f>VLOOKUP(D64,'sl metrics top horiz'!B:K,9,FALSE)</f>
        <v>26.287537839999999</v>
      </c>
      <c r="AB64" s="44">
        <f t="shared" si="11"/>
        <v>50.550152213333334</v>
      </c>
      <c r="AC64" s="44">
        <f>VLOOKUP(D64,'sl metrics top horiz'!M:N,2,FALSE)</f>
        <v>0.92297021200724716</v>
      </c>
      <c r="AD64" s="20">
        <f>VLOOKUP(D64,'sl metrics top horiz'!$B:$H,6,FALSE)</f>
        <v>14.00884073786</v>
      </c>
      <c r="AE64" s="44">
        <f>VLOOKUP(D64,'sl metrics top horiz'!$B:$H,7,FALSE)</f>
        <v>4.3150000000000004</v>
      </c>
      <c r="AJ64" s="23"/>
      <c r="AK64" s="23"/>
      <c r="AO64" s="44"/>
      <c r="AU64" s="20">
        <f>VLOOKUP(D64,'pl metrics'!A:H,5,FALSE)</f>
        <v>19</v>
      </c>
      <c r="AV64" s="20">
        <f>VLOOKUP(D64,'pl metrics'!BD:BH,2,FALSE)</f>
        <v>18</v>
      </c>
      <c r="AW64" s="20">
        <f>VLOOKUP(D64,'pl metrics'!BD:BH,3,FALSE)</f>
        <v>0</v>
      </c>
      <c r="AX64">
        <f>VLOOKUP(D64,'pl metrics'!J:S,5,FALSE)</f>
        <v>3</v>
      </c>
      <c r="AY64" s="67">
        <f>VLOOKUP(D64,'pl metrics'!AR:BB,11,FALSE)</f>
        <v>16</v>
      </c>
      <c r="AZ64" s="23">
        <f>VLOOKUP(D64,'pl metrics'!A:H,7,FALSE)</f>
        <v>4.666666666666667</v>
      </c>
      <c r="BA64" s="45">
        <f>VLOOKUP(D64,'pl metrics'!J:Q,7,FALSE)</f>
        <v>6.5</v>
      </c>
      <c r="BB64" s="45">
        <f>VLOOKUP(D64,'pl metrics'!BO:BP,2,FALSE)</f>
        <v>4.4375</v>
      </c>
      <c r="BC64" s="44">
        <v>20.341528403189812</v>
      </c>
      <c r="BD64" s="44">
        <f t="shared" si="9"/>
        <v>11.258330249197702</v>
      </c>
      <c r="BE64" s="44">
        <f t="shared" si="10"/>
        <v>17.75</v>
      </c>
      <c r="BF64" s="44">
        <f>VLOOKUP(D64,'pl metrics'!A:H,8,FALSE)</f>
        <v>26.315789473684209</v>
      </c>
      <c r="BG64" s="45">
        <f>VLOOKUP(D64,'pl metrics'!J:Q,8,FALSE)</f>
        <v>0</v>
      </c>
      <c r="BH64" s="45">
        <f>VLOOKUP(D64,'pl metrics'!V:AA,5,FALSE)</f>
        <v>33.546751287328497</v>
      </c>
      <c r="BI64" s="44">
        <f>VLOOKUP(D64,'pl metrics'!AR:AX,6,FALSE)</f>
        <v>0</v>
      </c>
      <c r="BJ64" s="45">
        <f>VLOOKUP(D64,'pl metrics'!V:AA,6,FALSE)</f>
        <v>0</v>
      </c>
      <c r="BK64" s="45">
        <f>VLOOKUP(D64,'pl metrics'!J:S,9,FALSE)</f>
        <v>0</v>
      </c>
      <c r="BL64" s="45">
        <f>VLOOKUP(D64,'pl metrics'!V:AB,7,FALSE)</f>
        <v>3.7</v>
      </c>
      <c r="BM64" s="132">
        <f>VLOOKUP(D64,'pl metrics'!AR:BA,8,FALSE)</f>
        <v>3.069</v>
      </c>
      <c r="BN64" s="25">
        <f>VLOOKUP(D64,'pl metrics'!BD:BH,4,FALSE)</f>
        <v>3.0110000000000001</v>
      </c>
      <c r="BO64" s="44" t="str">
        <f>VLOOKUP(D64,'pl metrics'!BD:BH,5,FALSE)</f>
        <v>x</v>
      </c>
      <c r="BP64" s="133">
        <f>VLOOKUP(D64,'pl metrics'!AR:BA,9,FALSE)</f>
        <v>2.8889999999999998</v>
      </c>
      <c r="BQ64" s="133">
        <f>VLOOKUP(D64,'pl metrics'!AR:BA,10,FALSE)</f>
        <v>1.212</v>
      </c>
      <c r="BR64" s="44">
        <f>VLOOKUP(D64,'pl metrics'!AN:AP,3,FALSE)</f>
        <v>261.82499999999999</v>
      </c>
      <c r="BS64" s="13">
        <f>VLOOKUP(D64,'pl metrics'!AN:AP,2,FALSE)</f>
        <v>13.5</v>
      </c>
      <c r="BX64" t="str">
        <f>VLOOKUP(B64,'site info'!H:T,11,FALSE)</f>
        <v>Forest</v>
      </c>
      <c r="BY64" t="str">
        <f>VLOOKUP(B64,'site info'!H:T,13,FALSE)</f>
        <v>Fresh</v>
      </c>
      <c r="BZ64" t="str">
        <f>VLOOKUP(B64,'site info'!H:T,12,FALSE)</f>
        <v>Non-tidal</v>
      </c>
      <c r="CA64" t="str">
        <f>VLOOKUP(H64,'site info'!G:U,15,FALSE)</f>
        <v>No</v>
      </c>
      <c r="CB64" t="s">
        <v>1041</v>
      </c>
      <c r="CC64" s="44">
        <v>148.7558898868148</v>
      </c>
      <c r="CD64" s="90" t="s">
        <v>1041</v>
      </c>
    </row>
    <row r="65" spans="1:82" x14ac:dyDescent="0.25">
      <c r="A65" t="s">
        <v>19</v>
      </c>
      <c r="B65" t="s">
        <v>119</v>
      </c>
      <c r="C65" t="s">
        <v>118</v>
      </c>
      <c r="D65" s="43" t="s">
        <v>117</v>
      </c>
      <c r="E65" t="s">
        <v>115</v>
      </c>
      <c r="F65">
        <f>VLOOKUP(B65,'site info'!H:M,5,FALSE)</f>
        <v>35.4733044883125</v>
      </c>
      <c r="G65">
        <f>VLOOKUP(B65,'site info'!H:M,6,FALSE)</f>
        <v>-76.9284959093266</v>
      </c>
      <c r="H65" t="s">
        <v>118</v>
      </c>
      <c r="I65" s="20">
        <v>2009</v>
      </c>
      <c r="J65" s="20">
        <v>13</v>
      </c>
      <c r="K65" s="20">
        <v>1</v>
      </c>
      <c r="L65" s="20">
        <v>1</v>
      </c>
      <c r="M65" s="22">
        <v>5.8587080236053735E-3</v>
      </c>
      <c r="N65" s="24">
        <v>5.2230288831496413E-3</v>
      </c>
      <c r="O65" s="23" t="s">
        <v>77</v>
      </c>
      <c r="P65" s="20" t="s">
        <v>45</v>
      </c>
      <c r="Q65" s="23">
        <v>0.57999999999999996</v>
      </c>
      <c r="R65">
        <v>0.02</v>
      </c>
      <c r="S65">
        <v>0.02</v>
      </c>
      <c r="V65" s="23">
        <f>VLOOKUP(D65,'sl metrics top horiz'!$B:$H,4,FALSE)</f>
        <v>80.914999999999992</v>
      </c>
      <c r="W65" s="44">
        <f>VLOOKUP(D65,'sl metrics top horiz'!$B:$H,5,FALSE)</f>
        <v>4994.5</v>
      </c>
      <c r="Y65" s="44">
        <f>VLOOKUP(D65,'sl metrics top horiz'!M:O,3,FALSE)</f>
        <v>354</v>
      </c>
      <c r="Z65" s="44">
        <f>VLOOKUP(D65,'sl metrics top horiz'!B:K,8,FALSE)</f>
        <v>1273.75</v>
      </c>
      <c r="AA65" s="44">
        <f>VLOOKUP(D65,'sl metrics top horiz'!B:K,9,FALSE)</f>
        <v>1546</v>
      </c>
      <c r="AB65" s="44">
        <f t="shared" si="11"/>
        <v>2819.75</v>
      </c>
      <c r="AC65" s="44">
        <f>VLOOKUP(D65,'sl metrics top horiz'!M:N,2,FALSE)</f>
        <v>0.82390038809831823</v>
      </c>
      <c r="AE65" s="44">
        <f>VLOOKUP(D65,'sl metrics top horiz'!$B:$H,7,FALSE)</f>
        <v>5.15</v>
      </c>
      <c r="AJ65" s="23"/>
      <c r="AK65" s="23"/>
      <c r="AO65" s="44"/>
      <c r="AU65" s="20">
        <f>VLOOKUP(D65,'pl metrics'!A:H,5,FALSE)</f>
        <v>24</v>
      </c>
      <c r="AV65" s="20">
        <f>VLOOKUP(D65,'pl metrics'!BD:BH,2,FALSE)</f>
        <v>22</v>
      </c>
      <c r="AW65" s="20">
        <f>VLOOKUP(D65,'pl metrics'!BD:BH,3,FALSE)</f>
        <v>1</v>
      </c>
      <c r="AX65">
        <f>VLOOKUP(D65,'pl metrics'!J:S,5,FALSE)</f>
        <v>13</v>
      </c>
      <c r="AY65">
        <f>VLOOKUP(D65,'pl metrics'!AR:BB,11,FALSE)</f>
        <v>11</v>
      </c>
      <c r="AZ65" s="23">
        <f>VLOOKUP(D65,'pl metrics'!A:H,7,FALSE)</f>
        <v>4.7478260869565219</v>
      </c>
      <c r="BA65" s="45">
        <f>VLOOKUP(D65,'pl metrics'!J:Q,7,FALSE)</f>
        <v>4.9750000000000005</v>
      </c>
      <c r="BB65" s="45">
        <f>VLOOKUP(D65,'pl metrics'!BO:BP,2,FALSE)</f>
        <v>4.5</v>
      </c>
      <c r="BC65" s="44">
        <v>23.259502601036786</v>
      </c>
      <c r="BD65" s="44">
        <f t="shared" si="9"/>
        <v>17.937617595433348</v>
      </c>
      <c r="BE65" s="137">
        <f t="shared" si="10"/>
        <v>14.924811556599298</v>
      </c>
      <c r="BF65" s="44">
        <f>VLOOKUP(D65,'pl metrics'!A:H,8,FALSE)</f>
        <v>79.166666666666657</v>
      </c>
      <c r="BG65" s="45">
        <f>VLOOKUP(D65,'pl metrics'!J:Q,8,FALSE)</f>
        <v>84.615384615384613</v>
      </c>
      <c r="BH65" s="45">
        <f>VLOOKUP(D65,'pl metrics'!V:AA,5,FALSE)</f>
        <v>96.276575443185095</v>
      </c>
      <c r="BI65" s="44">
        <f>VLOOKUP(D65,'pl metrics'!AR:AX,6,FALSE)</f>
        <v>4.3478260869565215</v>
      </c>
      <c r="BJ65" s="45">
        <f>VLOOKUP(D65,'pl metrics'!V:AA,6,FALSE)</f>
        <v>54.00963964048303</v>
      </c>
      <c r="BK65" s="45">
        <f>VLOOKUP(D65,'pl metrics'!J:S,9,FALSE)</f>
        <v>4.1666666666666661</v>
      </c>
      <c r="BL65" s="45">
        <f>VLOOKUP(D65,'pl metrics'!V:AB,7,FALSE)</f>
        <v>4.0869565217391308</v>
      </c>
      <c r="BM65" s="25">
        <f>VLOOKUP(D65,'pl metrics'!AR:BA,8,FALSE)</f>
        <v>3.331</v>
      </c>
      <c r="BN65" s="25">
        <f>VLOOKUP(D65,'pl metrics'!BD:BH,4,FALSE)</f>
        <v>3.2549999999999999</v>
      </c>
      <c r="BO65" s="44">
        <f>VLOOKUP(D65,'pl metrics'!BD:BH,5,FALSE)</f>
        <v>0</v>
      </c>
      <c r="BP65">
        <f>VLOOKUP(D65,'pl metrics'!AR:BA,9,FALSE)</f>
        <v>2.5609999999999999</v>
      </c>
      <c r="BQ65">
        <f>VLOOKUP(D65,'pl metrics'!AR:BA,10,FALSE)</f>
        <v>2.6920000000000002</v>
      </c>
      <c r="BR65" s="44">
        <f>VLOOKUP(D65,'pl metrics'!AN:AP,3,FALSE)</f>
        <v>150.69999999999999</v>
      </c>
      <c r="BS65" s="13">
        <f>VLOOKUP(D65,'pl metrics'!AN:AP,2,FALSE)</f>
        <v>46</v>
      </c>
      <c r="BT65" s="44">
        <f>VLOOKUP(D65,'pl metrics'!AJ:AK,2,FALSE)</f>
        <v>83.403749999999988</v>
      </c>
      <c r="BU65" s="44">
        <f>VLOOKUP(D65,'pl metrics'!$AE:$AH,2,FALSE)</f>
        <v>9.53125</v>
      </c>
      <c r="BV65" s="44">
        <f>VLOOKUP(D65,'pl metrics'!$AE:$AH,3,FALSE)</f>
        <v>14.376250000000001</v>
      </c>
      <c r="BW65" s="44">
        <f>VLOOKUP(D65,'pl metrics'!$AE:$AH,4,FALSE)</f>
        <v>3.5037500000000001</v>
      </c>
      <c r="BX65" t="s">
        <v>45</v>
      </c>
      <c r="BY65" t="str">
        <f>VLOOKUP(B65,'site info'!H:T,13,FALSE)</f>
        <v>Transitional</v>
      </c>
      <c r="BZ65" t="str">
        <f>VLOOKUP(B65,'site info'!H:T,12,FALSE)</f>
        <v>Tidal</v>
      </c>
      <c r="CA65" t="str">
        <f>VLOOKUP(H65,'site info'!G:U,15,FALSE)</f>
        <v>Yes</v>
      </c>
      <c r="CB65" t="s">
        <v>1040</v>
      </c>
      <c r="CC65" s="44">
        <v>4994.5</v>
      </c>
      <c r="CD65" s="90" t="s">
        <v>1040</v>
      </c>
    </row>
    <row r="66" spans="1:82" x14ac:dyDescent="0.25">
      <c r="A66" t="s">
        <v>19</v>
      </c>
      <c r="B66" t="s">
        <v>122</v>
      </c>
      <c r="C66" t="s">
        <v>118</v>
      </c>
      <c r="D66" s="43" t="s">
        <v>121</v>
      </c>
      <c r="E66" t="s">
        <v>115</v>
      </c>
      <c r="F66">
        <f>VLOOKUP(B66,'site info'!H:M,5,FALSE)</f>
        <v>35.4733044883125</v>
      </c>
      <c r="G66">
        <f>VLOOKUP(B66,'site info'!H:M,6,FALSE)</f>
        <v>-76.9284959093266</v>
      </c>
      <c r="H66" t="s">
        <v>118</v>
      </c>
      <c r="I66" s="20">
        <v>2022</v>
      </c>
      <c r="J66" s="20">
        <v>13</v>
      </c>
      <c r="K66" s="20">
        <v>2</v>
      </c>
      <c r="L66" s="20">
        <v>2</v>
      </c>
      <c r="M66" s="22">
        <v>5.8587080236053735E-3</v>
      </c>
      <c r="N66" s="24">
        <v>5.2230288831496413E-3</v>
      </c>
      <c r="O66" s="23" t="s">
        <v>77</v>
      </c>
      <c r="P66" s="20" t="s">
        <v>45</v>
      </c>
      <c r="Q66" s="23">
        <v>0.57999999999999996</v>
      </c>
      <c r="R66">
        <v>0.02</v>
      </c>
      <c r="S66">
        <v>0.02</v>
      </c>
      <c r="T66" s="20">
        <f>VLOOKUP(D66,'sl metrics top horiz'!B:H,2,FALSE)</f>
        <v>460.07666666666665</v>
      </c>
      <c r="U66">
        <f>VLOOKUP(D66,'sl metrics top horiz'!$B:$H,3,FALSE)</f>
        <v>3.7033333333333331</v>
      </c>
      <c r="V66" s="20">
        <f>VLOOKUP(D66,'sl metrics top horiz'!$B:$H,4,FALSE)</f>
        <v>26.736666666666668</v>
      </c>
      <c r="W66" s="44">
        <f>VLOOKUP(D66,'sl metrics top horiz'!$B:$H,5,FALSE)</f>
        <v>2140.3333333333335</v>
      </c>
      <c r="X66" s="44">
        <f>VLOOKUP(D66,'sl metrics top horiz'!Q:R,2,FALSE)</f>
        <v>2497.3466666666668</v>
      </c>
      <c r="Y66" s="44">
        <f>VLOOKUP(D66,'sl metrics top horiz'!M:O,3,FALSE)</f>
        <v>106.33333333333333</v>
      </c>
      <c r="Z66" s="44">
        <f>VLOOKUP(D66,'sl metrics top horiz'!B:K,8,FALSE)</f>
        <v>826</v>
      </c>
      <c r="AA66" s="44">
        <f>VLOOKUP(D66,'sl metrics top horiz'!B:K,9,FALSE)</f>
        <v>974</v>
      </c>
      <c r="AB66" s="44">
        <f t="shared" si="11"/>
        <v>1800</v>
      </c>
      <c r="AC66" s="44">
        <f>VLOOKUP(D66,'sl metrics top horiz'!M:N,2,FALSE)</f>
        <v>2.5516052696589457</v>
      </c>
      <c r="AD66" s="20">
        <f>VLOOKUP(D66,'sl metrics top horiz'!$B:$H,6,FALSE)</f>
        <v>7.333333333333333</v>
      </c>
      <c r="AE66" s="44">
        <f>VLOOKUP(D66,'sl metrics top horiz'!$B:$H,7,FALSE)</f>
        <v>6.1333333333333329</v>
      </c>
      <c r="AF66" s="20">
        <f>VLOOKUP(D66,'wtr metrics'!C:AQ,23,FALSE)</f>
        <v>2800</v>
      </c>
      <c r="AG66" s="20">
        <f>VLOOKUP(D66,'wtr metrics'!C:AQ,19,FALSE)</f>
        <v>634</v>
      </c>
      <c r="AH66" s="20">
        <f>VLOOKUP(D66,'wtr metrics'!C:AQ,16,FALSE)</f>
        <v>25</v>
      </c>
      <c r="AI66" s="44">
        <f>VLOOKUP(D66,'wtr metrics'!C:AQ,12,FALSE)</f>
        <v>15578.23</v>
      </c>
      <c r="AJ66" s="23">
        <f>VLOOKUP(D66,'wtr metrics'!C:AQ,8,FALSE)</f>
        <v>9.2305130000000002</v>
      </c>
      <c r="AK66" s="23">
        <f>VLOOKUP(D66,'wtr metrics'!C:M,11,FALSE)</f>
        <v>6.6303580000000002</v>
      </c>
      <c r="AL66" s="20">
        <f>VLOOKUP(D66,'wtr metrics'!C:AQ,41,FALSE)</f>
        <v>2800</v>
      </c>
      <c r="AM66" s="20">
        <f>VLOOKUP(D66,'wtr metrics'!C:AQ,37,FALSE)</f>
        <v>563</v>
      </c>
      <c r="AN66" s="20">
        <f>VLOOKUP(D66,'wtr metrics'!C:AQ,34,FALSE)</f>
        <v>32</v>
      </c>
      <c r="AO66" s="44">
        <f>VLOOKUP(D66,'wtr metrics'!C:AQ,30,FALSE)</f>
        <v>15590.01</v>
      </c>
      <c r="AP66" s="20">
        <f>VLOOKUP(D66,'wtr metrics'!C:AQ,26,FALSE)</f>
        <v>9.2379660000000001</v>
      </c>
      <c r="AQ66" s="23">
        <v>9.2379660000000001</v>
      </c>
      <c r="AR66" s="23">
        <f>VLOOKUP(D66,'wtr metrics'!C:AE,29,FALSE)</f>
        <v>6.2340059999999999</v>
      </c>
      <c r="AS66" s="13">
        <v>97.222222222222214</v>
      </c>
      <c r="AT66" s="13" t="s">
        <v>1051</v>
      </c>
      <c r="AU66" s="20">
        <f>VLOOKUP(D66,'pl metrics'!A:H,5,FALSE)</f>
        <v>25</v>
      </c>
      <c r="AV66" s="20">
        <f>VLOOKUP(D66,'pl metrics'!BD:BH,2,FALSE)</f>
        <v>22</v>
      </c>
      <c r="AW66" s="20">
        <f>VLOOKUP(D66,'pl metrics'!BD:BH,3,FALSE)</f>
        <v>2</v>
      </c>
      <c r="AX66">
        <f>VLOOKUP(D66,'pl metrics'!J:S,5,FALSE)</f>
        <v>16</v>
      </c>
      <c r="AY66">
        <f>VLOOKUP(D66,'pl metrics'!AR:BB,11,FALSE)</f>
        <v>9</v>
      </c>
      <c r="AZ66" s="23">
        <f>VLOOKUP(D66,'pl metrics'!A:H,7,FALSE)</f>
        <v>4.3695652173913047</v>
      </c>
      <c r="BA66" s="45">
        <f>VLOOKUP(D66,'pl metrics'!J:Q,7,FALSE)</f>
        <v>4.2142857142857144</v>
      </c>
      <c r="BB66" s="45">
        <f>VLOOKUP(D66,'pl metrics'!BO:BP,2,FALSE)</f>
        <v>4.6111111111111107</v>
      </c>
      <c r="BC66" s="44">
        <v>21.847826086956523</v>
      </c>
      <c r="BD66" s="44">
        <f t="shared" si="9"/>
        <v>16.857142857142858</v>
      </c>
      <c r="BE66" s="137">
        <f t="shared" si="10"/>
        <v>13.833333333333332</v>
      </c>
      <c r="BF66" s="44">
        <f>VLOOKUP(D66,'pl metrics'!A:H,8,FALSE)</f>
        <v>64</v>
      </c>
      <c r="BG66" s="45">
        <f>VLOOKUP(D66,'pl metrics'!J:Q,8,FALSE)</f>
        <v>56.25</v>
      </c>
      <c r="BH66" s="45">
        <f>VLOOKUP(D66,'pl metrics'!V:AA,5,FALSE)</f>
        <v>84.296619411123231</v>
      </c>
      <c r="BI66" s="44">
        <f>VLOOKUP(D66,'pl metrics'!AR:AX,6,FALSE)</f>
        <v>8.3333333333333321</v>
      </c>
      <c r="BJ66" s="45">
        <f>VLOOKUP(D66,'pl metrics'!V:AA,6,FALSE)</f>
        <v>3.5246923196759621</v>
      </c>
      <c r="BK66" s="45">
        <f>VLOOKUP(D66,'pl metrics'!J:S,9,FALSE)</f>
        <v>8</v>
      </c>
      <c r="BL66" s="45">
        <f>VLOOKUP(D66,'pl metrics'!V:AB,7,FALSE)</f>
        <v>4.0434782608695654</v>
      </c>
      <c r="BM66" s="25">
        <f>VLOOKUP(D66,'pl metrics'!AR:BA,8,FALSE)</f>
        <v>3.34</v>
      </c>
      <c r="BN66" s="25">
        <f>VLOOKUP(D66,'pl metrics'!BD:BH,4,FALSE)</f>
        <v>3.2149999999999999</v>
      </c>
      <c r="BO66" s="44">
        <f>VLOOKUP(D66,'pl metrics'!BD:BH,5,FALSE)</f>
        <v>0.66110000000000002</v>
      </c>
      <c r="BP66">
        <f>VLOOKUP(D66,'pl metrics'!AR:BA,9,FALSE)</f>
        <v>2.3410000000000002</v>
      </c>
      <c r="BQ66">
        <f>VLOOKUP(D66,'pl metrics'!AR:BA,10,FALSE)</f>
        <v>2.8929999999999998</v>
      </c>
      <c r="BR66" s="44">
        <f>VLOOKUP(D66,'pl metrics'!AN:AP,3,FALSE)</f>
        <v>190.01666666666668</v>
      </c>
      <c r="BS66" s="13">
        <f>VLOOKUP(D66,'pl metrics'!AN:AP,2,FALSE)</f>
        <v>49.666666666666664</v>
      </c>
      <c r="BT66" s="44">
        <f>VLOOKUP(D66,'pl metrics'!AJ:AK,2,FALSE)</f>
        <v>99.310000000000059</v>
      </c>
      <c r="BU66" s="44">
        <f>VLOOKUP(D66,'pl metrics'!$AE:$AH,2,FALSE)</f>
        <v>28.557500000000001</v>
      </c>
      <c r="BV66" s="44">
        <f>VLOOKUP(D66,'pl metrics'!$AE:$AH,3,FALSE)</f>
        <v>31.5</v>
      </c>
      <c r="BW66" s="44">
        <f>VLOOKUP(D66,'pl metrics'!$AE:$AH,4,FALSE)</f>
        <v>5.2825000000000006</v>
      </c>
      <c r="BX66" t="s">
        <v>45</v>
      </c>
      <c r="BY66" t="str">
        <f>VLOOKUP(B66,'site info'!H:T,13,FALSE)</f>
        <v>Transitional</v>
      </c>
      <c r="BZ66" t="str">
        <f>VLOOKUP(B66,'site info'!H:T,12,FALSE)</f>
        <v>Tidal</v>
      </c>
      <c r="CA66" t="str">
        <f>VLOOKUP(H66,'site info'!G:U,15,FALSE)</f>
        <v>Yes</v>
      </c>
      <c r="CB66" t="s">
        <v>1040</v>
      </c>
      <c r="CC66" s="44">
        <v>2140.3333333333335</v>
      </c>
      <c r="CD66" s="90" t="s">
        <v>1040</v>
      </c>
    </row>
    <row r="67" spans="1:82" x14ac:dyDescent="0.25">
      <c r="A67" t="s">
        <v>19</v>
      </c>
      <c r="B67" t="s">
        <v>229</v>
      </c>
      <c r="C67" t="s">
        <v>226</v>
      </c>
      <c r="D67" s="43" t="s">
        <v>228</v>
      </c>
      <c r="E67" t="s">
        <v>223</v>
      </c>
      <c r="F67">
        <f>VLOOKUP(B67,'site info'!H:M,5,FALSE)</f>
        <v>35.433019420000001</v>
      </c>
      <c r="G67">
        <f>VLOOKUP(B67,'site info'!H:M,6,FALSE)</f>
        <v>-76.715017990000007</v>
      </c>
      <c r="H67" t="s">
        <v>226</v>
      </c>
      <c r="I67" s="20">
        <v>2022</v>
      </c>
      <c r="J67" s="20">
        <v>13</v>
      </c>
      <c r="K67" s="20">
        <v>2</v>
      </c>
      <c r="L67" s="20">
        <v>3</v>
      </c>
      <c r="M67" s="22">
        <v>2.3059840780125388E-3</v>
      </c>
      <c r="N67" s="24">
        <v>9.9134604578078969E-4</v>
      </c>
      <c r="O67" s="23" t="s">
        <v>28</v>
      </c>
      <c r="P67" s="20" t="s">
        <v>26</v>
      </c>
      <c r="Q67" s="23">
        <v>2.31</v>
      </c>
      <c r="R67">
        <v>0.2</v>
      </c>
      <c r="S67">
        <v>0.2</v>
      </c>
      <c r="T67" s="20">
        <f>VLOOKUP(D67,'sl metrics top horiz'!B:H,2,FALSE)</f>
        <v>1.5</v>
      </c>
      <c r="U67">
        <f>VLOOKUP(D67,'sl metrics top horiz'!$B:$H,3,FALSE)</f>
        <v>0.05</v>
      </c>
      <c r="V67" s="20">
        <f>VLOOKUP(D67,'sl metrics top horiz'!$B:$H,4,FALSE)</f>
        <v>3.91</v>
      </c>
      <c r="W67" s="44">
        <f>VLOOKUP(D67,'sl metrics top horiz'!$B:$H,5,FALSE)</f>
        <v>33</v>
      </c>
      <c r="X67" s="44">
        <f>VLOOKUP(D67,'sl metrics top horiz'!Q:R,2,FALSE)</f>
        <v>24.13</v>
      </c>
      <c r="Y67" s="44">
        <f>VLOOKUP(D67,'sl metrics top horiz'!M:O,3,FALSE)</f>
        <v>29</v>
      </c>
      <c r="Z67" s="44">
        <f>VLOOKUP(D67,'sl metrics top horiz'!B:K,8,FALSE)</f>
        <v>171</v>
      </c>
      <c r="AA67" s="44">
        <f>VLOOKUP(D67,'sl metrics top horiz'!B:K,9,FALSE)</f>
        <v>43</v>
      </c>
      <c r="AB67" s="44">
        <f t="shared" si="11"/>
        <v>214</v>
      </c>
      <c r="AC67" s="44">
        <f>VLOOKUP(D67,'sl metrics top horiz'!M:N,2,FALSE)</f>
        <v>3.9767441860465116</v>
      </c>
      <c r="AD67" s="20">
        <f>VLOOKUP(D67,'sl metrics top horiz'!$B:$H,6,FALSE)</f>
        <v>12.5</v>
      </c>
      <c r="AE67" s="44">
        <f>VLOOKUP(D67,'sl metrics top horiz'!$B:$H,7,FALSE)</f>
        <v>4.5</v>
      </c>
      <c r="AJ67" s="23"/>
      <c r="AK67" s="23"/>
      <c r="AO67" s="44"/>
      <c r="AS67" s="13">
        <v>81</v>
      </c>
      <c r="AT67" s="13" t="s">
        <v>1051</v>
      </c>
      <c r="AU67" s="20">
        <f>VLOOKUP(D67,'pl metrics'!A:H,5,FALSE)</f>
        <v>40</v>
      </c>
      <c r="AV67" s="20">
        <f>VLOOKUP(D67,'pl metrics'!BD:BH,2,FALSE)</f>
        <v>39</v>
      </c>
      <c r="AW67" s="20">
        <f>VLOOKUP(D67,'pl metrics'!BD:BH,3,FALSE)</f>
        <v>1</v>
      </c>
      <c r="AX67">
        <f>VLOOKUP(D67,'pl metrics'!J:S,5,FALSE)</f>
        <v>13</v>
      </c>
      <c r="AY67">
        <f>VLOOKUP(D67,'pl metrics'!AR:BB,11,FALSE)</f>
        <v>27</v>
      </c>
      <c r="AZ67" s="23">
        <f>VLOOKUP(D67,'pl metrics'!A:H,7,FALSE)</f>
        <v>5.0921052631578947</v>
      </c>
      <c r="BA67" s="45">
        <f>VLOOKUP(D67,'pl metrics'!J:Q,7,FALSE)</f>
        <v>6.083333333333333</v>
      </c>
      <c r="BB67" s="45">
        <f>VLOOKUP(D67,'pl metrics'!BO:BP,2,FALSE)</f>
        <v>4.634615384615385</v>
      </c>
      <c r="BC67" s="44">
        <v>32.205301433820075</v>
      </c>
      <c r="BD67" s="44">
        <f t="shared" si="9"/>
        <v>21.933770259072599</v>
      </c>
      <c r="BE67" s="137">
        <f t="shared" si="10"/>
        <v>24.082167959082661</v>
      </c>
      <c r="BF67" s="44">
        <f>VLOOKUP(D67,'pl metrics'!A:H,8,FALSE)</f>
        <v>20</v>
      </c>
      <c r="BG67" s="45">
        <f>VLOOKUP(D67,'pl metrics'!J:Q,8,FALSE)</f>
        <v>7.6923076923076925</v>
      </c>
      <c r="BH67" s="45">
        <f>VLOOKUP(D67,'pl metrics'!V:AA,5,FALSE)</f>
        <v>14.928009620742744</v>
      </c>
      <c r="BI67" s="44">
        <f>VLOOKUP(D67,'pl metrics'!AR:AX,6,FALSE)</f>
        <v>2.5</v>
      </c>
      <c r="BJ67" s="45">
        <f>VLOOKUP(D67,'pl metrics'!V:AA,6,FALSE)</f>
        <v>6.2574473755503623</v>
      </c>
      <c r="BK67" s="45">
        <f>VLOOKUP(D67,'pl metrics'!J:S,9,FALSE)</f>
        <v>0</v>
      </c>
      <c r="BL67" s="45">
        <f>VLOOKUP(D67,'pl metrics'!V:AB,7,FALSE)</f>
        <v>3.5714285714285716</v>
      </c>
      <c r="BM67" s="25">
        <f>VLOOKUP(D67,'pl metrics'!AR:BA,8,FALSE)</f>
        <v>3.8210000000000002</v>
      </c>
      <c r="BN67" s="25">
        <f>VLOOKUP(D67,'pl metrics'!BD:BH,4,FALSE)</f>
        <v>3.7949999999999999</v>
      </c>
      <c r="BO67" s="44">
        <f>VLOOKUP(D67,'pl metrics'!BD:BH,5,FALSE)</f>
        <v>0</v>
      </c>
      <c r="BP67">
        <f>VLOOKUP(D67,'pl metrics'!AR:BA,9,FALSE)</f>
        <v>3.3940000000000001</v>
      </c>
      <c r="BQ67">
        <f>VLOOKUP(D67,'pl metrics'!AR:BA,10,FALSE)</f>
        <v>2.78</v>
      </c>
      <c r="BR67" s="44">
        <f>VLOOKUP(D67,'pl metrics'!AN:AP,3,FALSE)</f>
        <v>248.155</v>
      </c>
      <c r="BS67" s="13">
        <f>VLOOKUP(D67,'pl metrics'!AN:AP,2,FALSE)</f>
        <v>21.900000000000002</v>
      </c>
      <c r="BT67" s="44">
        <f>VLOOKUP(D67,'pl metrics'!AJ:AK,2,FALSE)</f>
        <v>6.3462500000000004</v>
      </c>
      <c r="BU67" s="44">
        <f>VLOOKUP(D67,'pl metrics'!$AE:$AH,2,FALSE)</f>
        <v>3.4187500000000011</v>
      </c>
      <c r="BV67" s="44">
        <f>VLOOKUP(D67,'pl metrics'!$AE:$AH,3,FALSE)</f>
        <v>158.5625</v>
      </c>
      <c r="BW67" s="44">
        <f>VLOOKUP(D67,'pl metrics'!$AE:$AH,4,FALSE)</f>
        <v>1.2862499999999994</v>
      </c>
      <c r="BX67" t="str">
        <f>VLOOKUP(B67,'site info'!H:T,11,FALSE)</f>
        <v>Forest</v>
      </c>
      <c r="BY67" t="str">
        <f>VLOOKUP(B67,'site info'!H:T,13,FALSE)</f>
        <v>Fresh</v>
      </c>
      <c r="BZ67" t="str">
        <f>VLOOKUP(B67,'site info'!H:T,12,FALSE)</f>
        <v>Non-tidal</v>
      </c>
      <c r="CA67" t="str">
        <f>VLOOKUP(H67,'site info'!G:U,15,FALSE)</f>
        <v>No</v>
      </c>
      <c r="CB67" t="s">
        <v>1041</v>
      </c>
      <c r="CC67" s="44">
        <v>33</v>
      </c>
      <c r="CD67" s="90" t="s">
        <v>1040</v>
      </c>
    </row>
    <row r="68" spans="1:82" x14ac:dyDescent="0.25">
      <c r="A68" t="s">
        <v>234</v>
      </c>
      <c r="B68" t="s">
        <v>239</v>
      </c>
      <c r="C68" t="s">
        <v>238</v>
      </c>
      <c r="D68" s="43" t="s">
        <v>237</v>
      </c>
      <c r="E68" t="s">
        <v>235</v>
      </c>
      <c r="F68">
        <f>VLOOKUP(B68,'site info'!H:M,5,FALSE)</f>
        <v>35.7877505166962</v>
      </c>
      <c r="G68">
        <f>VLOOKUP(B68,'site info'!H:M,6,FALSE)</f>
        <v>-75.881066575975794</v>
      </c>
      <c r="H68" t="s">
        <v>238</v>
      </c>
      <c r="I68" s="20">
        <v>2011</v>
      </c>
      <c r="J68" s="20">
        <v>5</v>
      </c>
      <c r="K68" s="20">
        <v>1</v>
      </c>
      <c r="L68" s="20">
        <v>1</v>
      </c>
      <c r="M68" s="22">
        <v>1.9076305088103408E-2</v>
      </c>
      <c r="N68" s="24">
        <v>2.5197133567134164E-3</v>
      </c>
      <c r="O68" s="23" t="s">
        <v>28</v>
      </c>
      <c r="P68" s="20" t="s">
        <v>26</v>
      </c>
      <c r="Q68" s="23">
        <v>0.60960000000000003</v>
      </c>
      <c r="R68">
        <v>4.3</v>
      </c>
      <c r="S68">
        <v>5.8</v>
      </c>
      <c r="U68" s="25">
        <f>VLOOKUP(D68,'sl metrics top horiz'!$B:$H,3,FALSE)</f>
        <v>5.0199999999999996</v>
      </c>
      <c r="V68" s="23">
        <f>VLOOKUP(D68,'sl metrics top horiz'!$B:$H,4,FALSE)</f>
        <v>105.9</v>
      </c>
      <c r="W68" s="44">
        <f>VLOOKUP(D68,'sl metrics top horiz'!$B:$H,5,FALSE)</f>
        <v>920.31</v>
      </c>
      <c r="Y68" s="44">
        <f>VLOOKUP(D68,'sl metrics top horiz'!M:O,3,FALSE)</f>
        <v>355.68</v>
      </c>
      <c r="Z68" s="44">
        <f>VLOOKUP(D68,'sl metrics top horiz'!B:K,8,FALSE)</f>
        <v>1885.9999999999995</v>
      </c>
      <c r="AA68" s="44">
        <f>VLOOKUP(D68,'sl metrics top horiz'!B:K,9,FALSE)</f>
        <v>1013.5759999999999</v>
      </c>
      <c r="AB68" s="44">
        <f t="shared" si="11"/>
        <v>2899.5759999999996</v>
      </c>
      <c r="AC68" s="44">
        <f>VLOOKUP(D68,'sl metrics top horiz'!M:N,2,FALSE)</f>
        <v>1.9</v>
      </c>
      <c r="AE68" s="44">
        <f>VLOOKUP(D68,'sl metrics top horiz'!$B:$H,7,FALSE)</f>
        <v>3.4</v>
      </c>
      <c r="AF68" s="20" t="str">
        <f>VLOOKUP(D68,'wtr metrics'!C:AQ,23,FALSE)</f>
        <v>x</v>
      </c>
      <c r="AG68" s="20" t="str">
        <f>VLOOKUP(D68,'wtr metrics'!C:AQ,19,FALSE)</f>
        <v>x</v>
      </c>
      <c r="AH68" s="20" t="str">
        <f>VLOOKUP(D68,'wtr metrics'!C:AQ,16,FALSE)</f>
        <v>x</v>
      </c>
      <c r="AI68" s="44">
        <f>VLOOKUP(D68,'wtr metrics'!C:AQ,12,FALSE)</f>
        <v>2057.5</v>
      </c>
      <c r="AJ68" s="23">
        <f>VLOOKUP(D68,'wtr metrics'!C:AQ,8,FALSE)</f>
        <v>1.1734999999999998</v>
      </c>
      <c r="AK68" s="23">
        <f>VLOOKUP(D68,'wtr metrics'!C:M,11,FALSE)</f>
        <v>3.28</v>
      </c>
      <c r="AL68" s="20" t="str">
        <f>VLOOKUP(D68,'wtr metrics'!C:AQ,41,FALSE)</f>
        <v>x</v>
      </c>
      <c r="AM68" s="20" t="str">
        <f>VLOOKUP(D68,'wtr metrics'!C:AQ,37,FALSE)</f>
        <v>x</v>
      </c>
      <c r="AN68" s="20" t="str">
        <f>VLOOKUP(D68,'wtr metrics'!C:AQ,34,FALSE)</f>
        <v>x</v>
      </c>
      <c r="AO68" s="44" t="str">
        <f>VLOOKUP(D68,'wtr metrics'!C:AQ,25,FALSE)</f>
        <v>x</v>
      </c>
      <c r="AP68" s="20" t="str">
        <f>VLOOKUP(D68,'wtr metrics'!C:AQ,26,FALSE)</f>
        <v>x</v>
      </c>
      <c r="AQ68" s="93">
        <v>1.1734999999999998</v>
      </c>
      <c r="AR68" s="23" t="str">
        <f>VLOOKUP(D68,'wtr metrics'!C:AE,29,FALSE)</f>
        <v>x</v>
      </c>
      <c r="AS68" s="20">
        <v>87</v>
      </c>
      <c r="AT68" s="20" t="s">
        <v>1051</v>
      </c>
      <c r="AU68" s="20">
        <f>VLOOKUP(D68,'pl metrics'!A:H,5,FALSE)</f>
        <v>20</v>
      </c>
      <c r="AV68" s="20">
        <f>VLOOKUP(D68,'pl metrics'!BD:BH,2,FALSE)</f>
        <v>20</v>
      </c>
      <c r="AW68" s="20">
        <f>VLOOKUP(D68,'pl metrics'!BD:BH,3,FALSE)</f>
        <v>0</v>
      </c>
      <c r="AX68">
        <f>VLOOKUP(D68,'pl metrics'!J:S,5,FALSE)</f>
        <v>1</v>
      </c>
      <c r="AY68">
        <f>VLOOKUP(D68,'pl metrics'!AR:BB,11,FALSE)</f>
        <v>19</v>
      </c>
      <c r="AZ68" s="23">
        <f>VLOOKUP(D68,'pl metrics'!A:H,7,FALSE)</f>
        <v>6.05</v>
      </c>
      <c r="BA68" s="45">
        <f>VLOOKUP(D68,'pl metrics'!J:Q,7,FALSE)</f>
        <v>7</v>
      </c>
      <c r="BB68" s="45">
        <f>VLOOKUP(D68,'pl metrics'!BO:BP,2,FALSE)</f>
        <v>6</v>
      </c>
      <c r="BC68" s="44">
        <f>AZ68*(SQRT(AU68))</f>
        <v>27.056422527747454</v>
      </c>
      <c r="BD68" s="44">
        <f t="shared" si="9"/>
        <v>7</v>
      </c>
      <c r="BE68" s="137">
        <f t="shared" si="10"/>
        <v>26.153393661244046</v>
      </c>
      <c r="BF68" s="44">
        <f>VLOOKUP(D68,'pl metrics'!A:H,8,FALSE)</f>
        <v>35</v>
      </c>
      <c r="BG68" s="45">
        <f>VLOOKUP(D68,'pl metrics'!J:Q,8,FALSE)</f>
        <v>100</v>
      </c>
      <c r="BH68" s="45">
        <f>VLOOKUP(D68,'pl metrics'!V:AA,5,FALSE)</f>
        <v>56.48439372596664</v>
      </c>
      <c r="BI68" s="44">
        <f>VLOOKUP(D68,'pl metrics'!AR:AX,6,FALSE)</f>
        <v>0</v>
      </c>
      <c r="BJ68" s="45">
        <f>VLOOKUP(D68,'pl metrics'!V:AA,6,FALSE)</f>
        <v>0</v>
      </c>
      <c r="BK68" s="45">
        <f>VLOOKUP(D68,'pl metrics'!J:S,9,FALSE)</f>
        <v>0</v>
      </c>
      <c r="BL68" s="45">
        <f>VLOOKUP(D68,'pl metrics'!V:AB,7,FALSE)</f>
        <v>4.05</v>
      </c>
      <c r="BM68" s="25">
        <f>VLOOKUP(D68,'pl metrics'!AR:BA,8,FALSE)</f>
        <v>3.145</v>
      </c>
      <c r="BN68" s="25">
        <f>VLOOKUP(D68,'pl metrics'!BD:BH,4,FALSE)</f>
        <v>3.145</v>
      </c>
      <c r="BO68" s="44" t="str">
        <f>VLOOKUP(D68,'pl metrics'!BD:BH,5,FALSE)</f>
        <v>x</v>
      </c>
      <c r="BP68">
        <f>VLOOKUP(D68,'pl metrics'!AR:BA,9,FALSE)</f>
        <v>3.0910000000000002</v>
      </c>
      <c r="BQ68">
        <f>VLOOKUP(D68,'pl metrics'!AR:BA,10,FALSE)</f>
        <v>0</v>
      </c>
      <c r="BR68" s="44">
        <f>VLOOKUP(D68,'pl metrics'!AN:AP,3,FALSE)</f>
        <v>509.58000000000004</v>
      </c>
      <c r="BS68" s="13">
        <f>VLOOKUP(D68,'pl metrics'!AN:AP,2,FALSE)</f>
        <v>28.400000000000002</v>
      </c>
      <c r="BT68" s="44">
        <f>VLOOKUP(D68,'pl metrics'!AJ:AK,2,FALSE)</f>
        <v>0.90299999999999991</v>
      </c>
      <c r="BU68" s="44">
        <f>VLOOKUP(D68,'pl metrics'!$AE:$AH,2,FALSE)</f>
        <v>103.90899999999999</v>
      </c>
      <c r="BV68" s="44">
        <f>VLOOKUP(D68,'pl metrics'!$AE:$AH,3,FALSE)</f>
        <v>152.20599999999999</v>
      </c>
      <c r="BW68" s="44">
        <f>VLOOKUP(D68,'pl metrics'!$AE:$AH,4,FALSE)</f>
        <v>3.2030000000000003</v>
      </c>
      <c r="BX68" t="str">
        <f>VLOOKUP(B68,'site info'!H:T,11,FALSE)</f>
        <v>Forest</v>
      </c>
      <c r="BY68" t="str">
        <f>VLOOKUP(B68,'site info'!H:T,13,FALSE)</f>
        <v>Fresh</v>
      </c>
      <c r="BZ68" t="str">
        <f>VLOOKUP(B68,'site info'!H:T,12,FALSE)</f>
        <v>Non-tidal</v>
      </c>
      <c r="CA68" t="str">
        <f>VLOOKUP(H68,'site info'!G:U,15,FALSE)</f>
        <v>Yes</v>
      </c>
      <c r="CB68" t="s">
        <v>1040</v>
      </c>
      <c r="CC68" s="44">
        <v>920.31</v>
      </c>
      <c r="CD68" s="90" t="s">
        <v>1040</v>
      </c>
    </row>
    <row r="69" spans="1:82" x14ac:dyDescent="0.25">
      <c r="A69" t="s">
        <v>234</v>
      </c>
      <c r="B69" t="s">
        <v>242</v>
      </c>
      <c r="C69" t="s">
        <v>238</v>
      </c>
      <c r="D69" s="43" t="s">
        <v>241</v>
      </c>
      <c r="E69" t="s">
        <v>240</v>
      </c>
      <c r="F69">
        <f>VLOOKUP(B69,'site info'!H:M,5,FALSE)</f>
        <v>35.7877505166962</v>
      </c>
      <c r="G69">
        <f>VLOOKUP(B69,'site info'!H:M,6,FALSE)</f>
        <v>-75.881066575975794</v>
      </c>
      <c r="H69" t="s">
        <v>238</v>
      </c>
      <c r="I69" s="20">
        <v>2016</v>
      </c>
      <c r="J69" s="20">
        <v>5</v>
      </c>
      <c r="K69" s="20">
        <v>2</v>
      </c>
      <c r="L69" s="20">
        <v>2</v>
      </c>
      <c r="M69" s="22">
        <v>1.9076305088103408E-2</v>
      </c>
      <c r="N69" s="24">
        <v>2.5197133567134164E-3</v>
      </c>
      <c r="O69" s="23" t="s">
        <v>28</v>
      </c>
      <c r="P69" s="20" t="s">
        <v>26</v>
      </c>
      <c r="Q69" s="23">
        <v>0.60960000000000003</v>
      </c>
      <c r="R69">
        <v>4.3</v>
      </c>
      <c r="S69">
        <v>5.8</v>
      </c>
      <c r="U69" s="25">
        <f>VLOOKUP(D69,'sl metrics top horiz'!$B:$H,3,FALSE)</f>
        <v>1.4100000000000001</v>
      </c>
      <c r="V69" s="23">
        <f>VLOOKUP(D69,'sl metrics top horiz'!$B:$H,4,FALSE)</f>
        <v>100.55</v>
      </c>
      <c r="W69" s="44">
        <f>VLOOKUP(D69,'sl metrics top horiz'!$B:$H,5,FALSE)</f>
        <v>52.06</v>
      </c>
      <c r="Y69" s="44">
        <f>VLOOKUP(D69,'sl metrics top horiz'!M:O,3,FALSE)</f>
        <v>622.43999999999994</v>
      </c>
      <c r="Z69" s="44">
        <f>VLOOKUP(D69,'sl metrics top horiz'!B:K,8,FALSE)</f>
        <v>713</v>
      </c>
      <c r="AA69" s="44">
        <f>VLOOKUP(D69,'sl metrics top horiz'!B:K,9,FALSE)</f>
        <v>529.48</v>
      </c>
      <c r="AB69" s="44">
        <f t="shared" si="11"/>
        <v>1242.48</v>
      </c>
      <c r="AC69" s="44">
        <f>VLOOKUP(D69,'sl metrics top horiz'!M:N,2,FALSE)</f>
        <v>1.5513873449961686</v>
      </c>
      <c r="AE69" s="44">
        <f>VLOOKUP(D69,'sl metrics top horiz'!$B:$H,7,FALSE)</f>
        <v>3.8</v>
      </c>
      <c r="AF69" s="20" t="str">
        <f>VLOOKUP(D69,'wtr metrics'!C:AQ,23,FALSE)</f>
        <v>x</v>
      </c>
      <c r="AG69" s="20">
        <f>VLOOKUP(D69,'wtr metrics'!C:AQ,19,FALSE)</f>
        <v>0.19</v>
      </c>
      <c r="AH69" s="20" t="str">
        <f>VLOOKUP(D69,'wtr metrics'!C:AQ,16,FALSE)</f>
        <v>x</v>
      </c>
      <c r="AI69" s="44">
        <f>VLOOKUP(D69,'wtr metrics'!C:AQ,12,FALSE)</f>
        <v>97.3</v>
      </c>
      <c r="AJ69" s="23">
        <v>0.04</v>
      </c>
      <c r="AK69" s="23">
        <f>VLOOKUP(D69,'wtr metrics'!C:M,11,FALSE)</f>
        <v>4.09</v>
      </c>
      <c r="AL69" s="20" t="str">
        <f>VLOOKUP(D69,'wtr metrics'!C:AQ,41,FALSE)</f>
        <v>x</v>
      </c>
      <c r="AM69" s="20" t="str">
        <f>VLOOKUP(D69,'wtr metrics'!C:AQ,37,FALSE)</f>
        <v>x</v>
      </c>
      <c r="AN69" s="20" t="str">
        <f>VLOOKUP(D69,'wtr metrics'!C:AQ,34,FALSE)</f>
        <v>x</v>
      </c>
      <c r="AO69" s="44" t="str">
        <f>VLOOKUP(D69,'wtr metrics'!C:AQ,25,FALSE)</f>
        <v>x</v>
      </c>
      <c r="AP69" s="20" t="str">
        <f>VLOOKUP(D69,'wtr metrics'!C:AQ,26,FALSE)</f>
        <v>x</v>
      </c>
      <c r="AR69" s="23" t="str">
        <f>VLOOKUP(D69,'wtr metrics'!C:AE,29,FALSE)</f>
        <v>x</v>
      </c>
      <c r="AS69" s="20">
        <v>93</v>
      </c>
      <c r="AT69" s="20" t="s">
        <v>1051</v>
      </c>
      <c r="AU69" s="20">
        <f>VLOOKUP(D69,'pl metrics'!A:H,5,FALSE)</f>
        <v>19</v>
      </c>
      <c r="AV69" s="20">
        <f>VLOOKUP(D69,'pl metrics'!BD:BH,2,FALSE)</f>
        <v>19</v>
      </c>
      <c r="AW69" s="20">
        <f>VLOOKUP(D69,'pl metrics'!BD:BH,3,FALSE)</f>
        <v>0</v>
      </c>
      <c r="AX69">
        <f>VLOOKUP(D69,'pl metrics'!J:S,5,FALSE)</f>
        <v>1</v>
      </c>
      <c r="AY69">
        <f>VLOOKUP(D69,'pl metrics'!AR:BB,11,FALSE)</f>
        <v>18</v>
      </c>
      <c r="AZ69" s="23">
        <f>VLOOKUP(D69,'pl metrics'!A:H,7,FALSE)</f>
        <v>6.2105263157894735</v>
      </c>
      <c r="BA69" s="45">
        <f>VLOOKUP(D69,'pl metrics'!J:Q,7,FALSE)</f>
        <v>7</v>
      </c>
      <c r="BB69" s="45">
        <f>VLOOKUP(D69,'pl metrics'!BO:BP,2,FALSE)</f>
        <v>6.166666666666667</v>
      </c>
      <c r="BC69" s="44">
        <f>AZ69*(SQRT(AU69))</f>
        <v>27.07105659672629</v>
      </c>
      <c r="BD69" s="44">
        <f t="shared" si="9"/>
        <v>7</v>
      </c>
      <c r="BE69" s="137">
        <f t="shared" si="10"/>
        <v>26.162950903902257</v>
      </c>
      <c r="BF69" s="44">
        <f>VLOOKUP(D69,'pl metrics'!A:H,8,FALSE)</f>
        <v>42.105263157894733</v>
      </c>
      <c r="BG69" s="45">
        <f>VLOOKUP(D69,'pl metrics'!J:Q,8,FALSE)</f>
        <v>100</v>
      </c>
      <c r="BH69" s="45">
        <f>VLOOKUP(D69,'pl metrics'!V:AA,5,FALSE)</f>
        <v>48.389027229065981</v>
      </c>
      <c r="BI69" s="44">
        <f>VLOOKUP(D69,'pl metrics'!AR:AX,6,FALSE)</f>
        <v>0</v>
      </c>
      <c r="BJ69" s="45">
        <f>VLOOKUP(D69,'pl metrics'!V:AA,6,FALSE)</f>
        <v>0</v>
      </c>
      <c r="BK69" s="45">
        <f>VLOOKUP(D69,'pl metrics'!J:S,9,FALSE)</f>
        <v>0</v>
      </c>
      <c r="BL69" s="45">
        <f>VLOOKUP(D69,'pl metrics'!V:AB,7,FALSE)</f>
        <v>4.1578947368421053</v>
      </c>
      <c r="BM69" s="25">
        <f>VLOOKUP(D69,'pl metrics'!AR:BA,8,FALSE)</f>
        <v>3.1110000000000002</v>
      </c>
      <c r="BN69" s="25">
        <f>VLOOKUP(D69,'pl metrics'!BD:BH,4,FALSE)</f>
        <v>3.1110000000000002</v>
      </c>
      <c r="BO69" s="44" t="str">
        <f>VLOOKUP(D69,'pl metrics'!BD:BH,5,FALSE)</f>
        <v>x</v>
      </c>
      <c r="BP69">
        <f>VLOOKUP(D69,'pl metrics'!AR:BA,9,FALSE)</f>
        <v>3.0550000000000002</v>
      </c>
      <c r="BQ69">
        <f>VLOOKUP(D69,'pl metrics'!AR:BA,10,FALSE)</f>
        <v>0</v>
      </c>
      <c r="BR69" s="44">
        <f>VLOOKUP(D69,'pl metrics'!AN:AP,3,FALSE)</f>
        <v>481.47999999999996</v>
      </c>
      <c r="BS69" s="13">
        <f>VLOOKUP(D69,'pl metrics'!AN:AP,2,FALSE)</f>
        <v>30.4</v>
      </c>
      <c r="BT69" s="44">
        <f>VLOOKUP(D69,'pl metrics'!AJ:AK,2,FALSE)</f>
        <v>1.1019999999999999</v>
      </c>
      <c r="BU69" s="44">
        <f>VLOOKUP(D69,'pl metrics'!$AE:$AH,2,FALSE)</f>
        <v>58.202999999999996</v>
      </c>
      <c r="BV69" s="44">
        <f>VLOOKUP(D69,'pl metrics'!$AE:$AH,3,FALSE)</f>
        <v>59.802999999999997</v>
      </c>
      <c r="BW69" s="44">
        <f>VLOOKUP(D69,'pl metrics'!$AE:$AH,4,FALSE)</f>
        <v>2.5050000000000003</v>
      </c>
      <c r="BX69" t="str">
        <f>VLOOKUP(B69,'site info'!H:T,11,FALSE)</f>
        <v>Forest</v>
      </c>
      <c r="BY69" t="str">
        <f>VLOOKUP(B69,'site info'!H:T,13,FALSE)</f>
        <v>Fresh</v>
      </c>
      <c r="BZ69" t="str">
        <f>VLOOKUP(B69,'site info'!H:T,12,FALSE)</f>
        <v>Non-tidal</v>
      </c>
      <c r="CA69" t="str">
        <f>VLOOKUP(H69,'site info'!G:U,15,FALSE)</f>
        <v>Yes</v>
      </c>
      <c r="CB69" t="s">
        <v>1041</v>
      </c>
      <c r="CC69" s="44">
        <v>52.06</v>
      </c>
      <c r="CD69" s="90" t="s">
        <v>1040</v>
      </c>
    </row>
    <row r="70" spans="1:82" x14ac:dyDescent="0.25">
      <c r="A70" t="s">
        <v>234</v>
      </c>
      <c r="B70" t="s">
        <v>247</v>
      </c>
      <c r="C70" t="s">
        <v>246</v>
      </c>
      <c r="D70" s="43" t="s">
        <v>245</v>
      </c>
      <c r="E70" t="s">
        <v>243</v>
      </c>
      <c r="F70">
        <f>VLOOKUP(B70,'site info'!H:M,5,FALSE)</f>
        <v>36.307972999999897</v>
      </c>
      <c r="G70">
        <f>VLOOKUP(B70,'site info'!H:M,6,FALSE)</f>
        <v>-75.914223000000007</v>
      </c>
      <c r="H70" t="s">
        <v>246</v>
      </c>
      <c r="I70" s="20">
        <v>2016</v>
      </c>
      <c r="J70" s="20">
        <v>5</v>
      </c>
      <c r="K70" s="20">
        <v>1</v>
      </c>
      <c r="L70" s="20">
        <v>1</v>
      </c>
      <c r="M70" s="22">
        <v>6.8778807866958554E-3</v>
      </c>
      <c r="N70" s="24">
        <v>2.3321394126423948E-4</v>
      </c>
      <c r="O70" s="23" t="s">
        <v>28</v>
      </c>
      <c r="P70" s="20" t="s">
        <v>26</v>
      </c>
      <c r="Q70" s="23">
        <v>1.4</v>
      </c>
      <c r="R70">
        <v>1.2</v>
      </c>
      <c r="S70">
        <v>1.2</v>
      </c>
      <c r="U70" s="25">
        <f>VLOOKUP(D70,'sl metrics top horiz'!$B:$H,3,FALSE)</f>
        <v>1.26</v>
      </c>
      <c r="V70" s="23">
        <f>VLOOKUP(D70,'sl metrics top horiz'!$B:$H,4,FALSE)</f>
        <v>153.5</v>
      </c>
      <c r="W70" s="44">
        <f>VLOOKUP(D70,'sl metrics top horiz'!$B:$H,5,FALSE)</f>
        <v>92.31</v>
      </c>
      <c r="Y70" s="44">
        <f>VLOOKUP(D70,'sl metrics top horiz'!M:O,3,FALSE)</f>
        <v>400.14</v>
      </c>
      <c r="Z70" s="44">
        <f>VLOOKUP(D70,'sl metrics top horiz'!B:K,8,FALSE)</f>
        <v>16.100000000000001</v>
      </c>
      <c r="AA70" s="44">
        <f>VLOOKUP(D70,'sl metrics top horiz'!B:K,9,FALSE)</f>
        <v>953.06400000000008</v>
      </c>
      <c r="AB70" s="44">
        <f t="shared" si="11"/>
        <v>969.1640000000001</v>
      </c>
      <c r="AC70" s="99">
        <f>VLOOKUP(D70,'sl metrics top horiz'!M:N,2,FALSE)</f>
        <v>1.6892884423291614E-2</v>
      </c>
      <c r="AE70" s="44">
        <f>VLOOKUP(D70,'sl metrics top horiz'!$B:$H,7,FALSE)</f>
        <v>3.2</v>
      </c>
      <c r="AF70" s="20" t="str">
        <f>VLOOKUP(D70,'wtr metrics'!C:AQ,23,FALSE)</f>
        <v>x</v>
      </c>
      <c r="AG70" s="20">
        <f>VLOOKUP(D70,'wtr metrics'!C:AQ,19,FALSE)</f>
        <v>5.8</v>
      </c>
      <c r="AH70" s="20" t="str">
        <f>VLOOKUP(D70,'wtr metrics'!C:AQ,16,FALSE)</f>
        <v>x</v>
      </c>
      <c r="AI70" s="44">
        <f>VLOOKUP(D70,'wtr metrics'!C:AQ,12,FALSE)</f>
        <v>239</v>
      </c>
      <c r="AJ70" s="48">
        <f>VLOOKUP(D70,'wtr metrics'!C:AQ,8,FALSE)</f>
        <v>3.7215959999999999E-2</v>
      </c>
      <c r="AK70" s="23">
        <f>VLOOKUP(D70,'wtr metrics'!C:M,11,FALSE)</f>
        <v>3.32</v>
      </c>
      <c r="AL70" s="20" t="str">
        <f>VLOOKUP(D70,'wtr metrics'!C:AQ,41,FALSE)</f>
        <v>x</v>
      </c>
      <c r="AM70" s="20" t="str">
        <f>VLOOKUP(D70,'wtr metrics'!C:AQ,37,FALSE)</f>
        <v>x</v>
      </c>
      <c r="AN70" s="20" t="str">
        <f>VLOOKUP(D70,'wtr metrics'!C:AQ,34,FALSE)</f>
        <v>x</v>
      </c>
      <c r="AO70" s="44" t="str">
        <f>VLOOKUP(D70,'wtr metrics'!C:AQ,25,FALSE)</f>
        <v>x</v>
      </c>
      <c r="AP70" s="20" t="str">
        <f>VLOOKUP(D70,'wtr metrics'!C:AQ,26,FALSE)</f>
        <v>x</v>
      </c>
      <c r="AQ70" s="93">
        <v>3.7215959999999999E-2</v>
      </c>
      <c r="AR70" s="23" t="str">
        <f>VLOOKUP(D70,'wtr metrics'!C:AE,29,FALSE)</f>
        <v>x</v>
      </c>
      <c r="AS70" s="20">
        <v>78</v>
      </c>
      <c r="AT70" s="20" t="s">
        <v>1051</v>
      </c>
      <c r="AU70" s="20">
        <f>VLOOKUP(D70,'pl metrics'!A:H,5,FALSE)</f>
        <v>15</v>
      </c>
      <c r="AV70" s="20">
        <f>VLOOKUP(D70,'pl metrics'!BD:BH,2,FALSE)</f>
        <v>15</v>
      </c>
      <c r="AW70" s="20">
        <f>VLOOKUP(D70,'pl metrics'!BD:BH,3,FALSE)</f>
        <v>0</v>
      </c>
      <c r="AX70">
        <f>VLOOKUP(D70,'pl metrics'!J:S,5,FALSE)</f>
        <v>2</v>
      </c>
      <c r="AY70">
        <f>VLOOKUP(D70,'pl metrics'!AR:BB,11,FALSE)</f>
        <v>13</v>
      </c>
      <c r="AZ70" s="23">
        <f>VLOOKUP(D70,'pl metrics'!A:H,7,FALSE)</f>
        <v>5.2</v>
      </c>
      <c r="BA70" s="45">
        <f>VLOOKUP(D70,'pl metrics'!J:Q,7,FALSE)</f>
        <v>6.5</v>
      </c>
      <c r="BB70" s="45">
        <f>VLOOKUP(D70,'pl metrics'!BO:BP,2,FALSE)</f>
        <v>5</v>
      </c>
      <c r="BC70" s="44">
        <f>AZ70*(SQRT(AU70))</f>
        <v>20.13951340027857</v>
      </c>
      <c r="BD70" s="44">
        <f t="shared" si="9"/>
        <v>9.1923881554251192</v>
      </c>
      <c r="BE70" s="137">
        <f t="shared" si="10"/>
        <v>18.027756377319946</v>
      </c>
      <c r="BF70" s="44">
        <f>VLOOKUP(D70,'pl metrics'!A:H,8,FALSE)</f>
        <v>26.666666666666668</v>
      </c>
      <c r="BG70" s="45">
        <f>VLOOKUP(D70,'pl metrics'!J:Q,8,FALSE)</f>
        <v>50</v>
      </c>
      <c r="BH70" s="45">
        <f>VLOOKUP(D70,'pl metrics'!V:AA,5,FALSE)</f>
        <v>30.872044804652106</v>
      </c>
      <c r="BI70" s="44">
        <f>VLOOKUP(D70,'pl metrics'!AR:AX,6,FALSE)</f>
        <v>0</v>
      </c>
      <c r="BJ70" s="45">
        <f>VLOOKUP(D70,'pl metrics'!V:AA,6,FALSE)</f>
        <v>0</v>
      </c>
      <c r="BK70" s="45">
        <f>VLOOKUP(D70,'pl metrics'!J:S,9,FALSE)</f>
        <v>0</v>
      </c>
      <c r="BL70" s="45">
        <f>VLOOKUP(D70,'pl metrics'!V:AB,7,FALSE)</f>
        <v>3.6666666666666665</v>
      </c>
      <c r="BM70" s="25">
        <f>VLOOKUP(D70,'pl metrics'!AR:BA,8,FALSE)</f>
        <v>2.867</v>
      </c>
      <c r="BN70" s="25">
        <f>VLOOKUP(D70,'pl metrics'!BD:BH,4,FALSE)</f>
        <v>2.867</v>
      </c>
      <c r="BO70" s="44" t="str">
        <f>VLOOKUP(D70,'pl metrics'!BD:BH,5,FALSE)</f>
        <v>x</v>
      </c>
      <c r="BP70">
        <f>VLOOKUP(D70,'pl metrics'!AR:BA,9,FALSE)</f>
        <v>2.7189999999999999</v>
      </c>
      <c r="BQ70">
        <f>VLOOKUP(D70,'pl metrics'!AR:BA,10,FALSE)</f>
        <v>0.78639999999999999</v>
      </c>
      <c r="BR70" s="44">
        <f>VLOOKUP(D70,'pl metrics'!AN:AP,3,FALSE)</f>
        <v>288.87</v>
      </c>
      <c r="BS70" s="13">
        <f>VLOOKUP(D70,'pl metrics'!AN:AP,2,FALSE)</f>
        <v>12.6</v>
      </c>
      <c r="BT70" s="44">
        <f>VLOOKUP(D70,'pl metrics'!AJ:AK,2,FALSE)</f>
        <v>7.1009999999999991</v>
      </c>
      <c r="BU70" s="44">
        <f>VLOOKUP(D70,'pl metrics'!$AE:$AH,2,FALSE)</f>
        <v>1.702</v>
      </c>
      <c r="BV70" s="44">
        <f>VLOOKUP(D70,'pl metrics'!$AE:$AH,3,FALSE)</f>
        <v>75.3</v>
      </c>
      <c r="BW70" s="44">
        <f>VLOOKUP(D70,'pl metrics'!$AE:$AH,4,FALSE)</f>
        <v>4.1130000000000013</v>
      </c>
      <c r="BX70" t="str">
        <f>VLOOKUP(B70,'site info'!H:T,11,FALSE)</f>
        <v>Forest</v>
      </c>
      <c r="BY70" t="str">
        <f>VLOOKUP(B70,'site info'!H:T,13,FALSE)</f>
        <v>Fresh</v>
      </c>
      <c r="BZ70" t="str">
        <f>VLOOKUP(B70,'site info'!H:T,12,FALSE)</f>
        <v>Non-tidal</v>
      </c>
      <c r="CA70" t="str">
        <f>VLOOKUP(H70,'site info'!G:U,15,FALSE)</f>
        <v>No</v>
      </c>
      <c r="CB70" t="s">
        <v>1041</v>
      </c>
      <c r="CC70" s="44">
        <v>92.31</v>
      </c>
      <c r="CD70" s="90" t="s">
        <v>1040</v>
      </c>
    </row>
    <row r="71" spans="1:82" x14ac:dyDescent="0.25">
      <c r="A71" t="s">
        <v>234</v>
      </c>
      <c r="B71" t="s">
        <v>251</v>
      </c>
      <c r="C71" t="s">
        <v>246</v>
      </c>
      <c r="D71" s="43" t="s">
        <v>250</v>
      </c>
      <c r="E71" t="s">
        <v>249</v>
      </c>
      <c r="F71">
        <f>VLOOKUP(B71,'site info'!H:M,5,FALSE)</f>
        <v>36.307972999999897</v>
      </c>
      <c r="G71">
        <f>VLOOKUP(B71,'site info'!H:M,6,FALSE)</f>
        <v>-75.914223000000007</v>
      </c>
      <c r="H71" t="s">
        <v>246</v>
      </c>
      <c r="I71" s="20">
        <v>2021</v>
      </c>
      <c r="J71" s="20">
        <v>5</v>
      </c>
      <c r="K71" s="20">
        <v>2</v>
      </c>
      <c r="L71" s="20">
        <v>2</v>
      </c>
      <c r="M71" s="22">
        <v>6.8778807866958554E-3</v>
      </c>
      <c r="N71" s="24">
        <v>2.3321394126423948E-4</v>
      </c>
      <c r="O71" s="23" t="s">
        <v>28</v>
      </c>
      <c r="P71" s="20" t="s">
        <v>26</v>
      </c>
      <c r="Q71" s="23">
        <v>1.4</v>
      </c>
      <c r="R71">
        <v>1.2</v>
      </c>
      <c r="S71">
        <v>1.2</v>
      </c>
      <c r="T71" s="20">
        <f>VLOOKUP(D71,'sl metrics top horiz'!B:H,2,FALSE)</f>
        <v>22.81</v>
      </c>
      <c r="U71">
        <f>VLOOKUP(D71,'sl metrics top horiz'!$B:$H,3,FALSE)</f>
        <v>0.26</v>
      </c>
      <c r="V71" s="20">
        <f>VLOOKUP(D71,'sl metrics top horiz'!$B:$H,4,FALSE)</f>
        <v>11.96</v>
      </c>
      <c r="W71" s="44">
        <f>VLOOKUP(D71,'sl metrics top horiz'!$B:$H,5,FALSE)</f>
        <v>55</v>
      </c>
      <c r="X71" s="44">
        <f>VLOOKUP(D71,'sl metrics top horiz'!Q:R,2,FALSE)</f>
        <v>12.38</v>
      </c>
      <c r="Y71" s="44">
        <f>VLOOKUP(D71,'sl metrics top horiz'!M:O,3,FALSE)</f>
        <v>31</v>
      </c>
      <c r="Z71" s="44">
        <f>VLOOKUP(D71,'sl metrics top horiz'!B:K,8,FALSE)</f>
        <v>182</v>
      </c>
      <c r="AA71" s="44">
        <f>VLOOKUP(D71,'sl metrics top horiz'!B:K,9,FALSE)</f>
        <v>151</v>
      </c>
      <c r="AB71" s="44">
        <f t="shared" si="11"/>
        <v>333</v>
      </c>
      <c r="AC71" s="44">
        <f>VLOOKUP(D71,'sl metrics top horiz'!M:N,2,FALSE)</f>
        <v>1.2052980132450331</v>
      </c>
      <c r="AD71" s="20">
        <f>VLOOKUP(D71,'sl metrics top horiz'!$B:$H,6,FALSE)</f>
        <v>8.6</v>
      </c>
      <c r="AE71" s="44">
        <f>VLOOKUP(D71,'sl metrics top horiz'!$B:$H,7,FALSE)</f>
        <v>3.6</v>
      </c>
      <c r="AF71" s="20">
        <f>VLOOKUP(D71,'wtr metrics'!C:AQ,23,FALSE)</f>
        <v>12</v>
      </c>
      <c r="AG71" s="20">
        <f>VLOOKUP(D71,'wtr metrics'!C:AQ,19,FALSE)</f>
        <v>0.03</v>
      </c>
      <c r="AH71" s="20">
        <f>VLOOKUP(D71,'wtr metrics'!C:AQ,16,FALSE)</f>
        <v>0.4</v>
      </c>
      <c r="AI71" s="44">
        <f>VLOOKUP(D71,'wtr metrics'!C:AQ,12,FALSE)</f>
        <v>230.51499999999999</v>
      </c>
      <c r="AJ71" s="48">
        <f>VLOOKUP(D71,'wtr metrics'!C:AQ,8,FALSE)</f>
        <v>0.17399999999999999</v>
      </c>
      <c r="AK71" s="23">
        <f>VLOOKUP(D71,'wtr metrics'!C:M,11,FALSE)</f>
        <v>3.26</v>
      </c>
      <c r="AL71" s="20">
        <f>VLOOKUP(D71,'wtr metrics'!C:AQ,41,FALSE)</f>
        <v>9.5</v>
      </c>
      <c r="AM71" s="20">
        <f>VLOOKUP(D71,'wtr metrics'!C:AQ,37,FALSE)</f>
        <v>2</v>
      </c>
      <c r="AN71" s="20">
        <f>VLOOKUP(D71,'wtr metrics'!C:AQ,34,FALSE)</f>
        <v>0.4</v>
      </c>
      <c r="AO71" s="44">
        <f>VLOOKUP(D71,'wtr metrics'!C:AQ,25,FALSE)</f>
        <v>301.27</v>
      </c>
      <c r="AP71" s="68">
        <f>VLOOKUP(D71,'wtr metrics'!C:AQ,26,FALSE)</f>
        <v>0.19</v>
      </c>
      <c r="AQ71" s="48">
        <v>0.19</v>
      </c>
      <c r="AR71" s="23">
        <f>VLOOKUP(D71,'wtr metrics'!C:AE,29,FALSE)</f>
        <v>2.96</v>
      </c>
      <c r="AS71" s="20">
        <v>82</v>
      </c>
      <c r="AT71" s="20" t="s">
        <v>1051</v>
      </c>
      <c r="AU71" s="20">
        <f>VLOOKUP(D71,'pl metrics'!A:H,5,FALSE)</f>
        <v>18</v>
      </c>
      <c r="AV71" s="20">
        <f>VLOOKUP(D71,'pl metrics'!BD:BH,2,FALSE)</f>
        <v>18</v>
      </c>
      <c r="AW71" s="20">
        <f>VLOOKUP(D71,'pl metrics'!BD:BH,3,FALSE)</f>
        <v>0</v>
      </c>
      <c r="AX71">
        <f>VLOOKUP(D71,'pl metrics'!J:S,5,FALSE)</f>
        <v>4</v>
      </c>
      <c r="AY71">
        <f>VLOOKUP(D71,'pl metrics'!AR:BB,11,FALSE)</f>
        <v>14</v>
      </c>
      <c r="AZ71" s="23">
        <f>VLOOKUP(D71,'pl metrics'!A:H,7,FALSE)</f>
        <v>5.5555555555555554</v>
      </c>
      <c r="BA71" s="45">
        <f>VLOOKUP(D71,'pl metrics'!J:Q,7,FALSE)</f>
        <v>7</v>
      </c>
      <c r="BB71" s="45">
        <f>VLOOKUP(D71,'pl metrics'!BO:BP,2,FALSE)</f>
        <v>5.1428571428571432</v>
      </c>
      <c r="BC71" s="44">
        <f>AZ71*(SQRT(AU71))</f>
        <v>23.570226039551581</v>
      </c>
      <c r="BD71" s="44">
        <f t="shared" si="9"/>
        <v>14</v>
      </c>
      <c r="BE71" s="137">
        <f t="shared" si="10"/>
        <v>19.242809417694556</v>
      </c>
      <c r="BF71" s="44">
        <f>VLOOKUP(D71,'pl metrics'!A:H,8,FALSE)</f>
        <v>22.222222222222221</v>
      </c>
      <c r="BG71" s="45">
        <f>VLOOKUP(D71,'pl metrics'!J:Q,8,FALSE)</f>
        <v>25</v>
      </c>
      <c r="BH71" s="45">
        <f>VLOOKUP(D71,'pl metrics'!V:AA,5,FALSE)</f>
        <v>38.978816426377975</v>
      </c>
      <c r="BI71" s="44">
        <f>VLOOKUP(D71,'pl metrics'!AR:AX,6,FALSE)</f>
        <v>0</v>
      </c>
      <c r="BJ71" s="45">
        <f>VLOOKUP(D71,'pl metrics'!V:AA,6,FALSE)</f>
        <v>0</v>
      </c>
      <c r="BK71" s="45">
        <f>VLOOKUP(D71,'pl metrics'!J:S,9,FALSE)</f>
        <v>0</v>
      </c>
      <c r="BL71" s="45">
        <f>VLOOKUP(D71,'pl metrics'!V:AB,7,FALSE)</f>
        <v>3.7222222222222223</v>
      </c>
      <c r="BM71" s="25">
        <f>VLOOKUP(D71,'pl metrics'!AR:BA,8,FALSE)</f>
        <v>3.0449999999999999</v>
      </c>
      <c r="BN71" s="25">
        <f>VLOOKUP(D71,'pl metrics'!BD:BH,4,FALSE)</f>
        <v>3.0449999999999999</v>
      </c>
      <c r="BO71" s="44" t="str">
        <f>VLOOKUP(D71,'pl metrics'!BD:BH,5,FALSE)</f>
        <v>x</v>
      </c>
      <c r="BP71">
        <f>VLOOKUP(D71,'pl metrics'!AR:BA,9,FALSE)</f>
        <v>2.7850000000000001</v>
      </c>
      <c r="BQ71">
        <f>VLOOKUP(D71,'pl metrics'!AR:BA,10,FALSE)</f>
        <v>1.538</v>
      </c>
      <c r="BR71" s="44">
        <f>VLOOKUP(D71,'pl metrics'!AN:AP,3,FALSE)</f>
        <v>165.56</v>
      </c>
      <c r="BS71" s="13">
        <f>VLOOKUP(D71,'pl metrics'!AN:AP,2,FALSE)</f>
        <v>8.8000000000000007</v>
      </c>
      <c r="BT71" s="44">
        <f>VLOOKUP(D71,'pl metrics'!AJ:AK,2,FALSE)</f>
        <v>5.4009999999999998</v>
      </c>
      <c r="BU71" s="44">
        <f>VLOOKUP(D71,'pl metrics'!$AE:$AH,2,FALSE)</f>
        <v>2.2010000000000001</v>
      </c>
      <c r="BV71" s="44">
        <f>VLOOKUP(D71,'pl metrics'!$AE:$AH,3,FALSE)</f>
        <v>125.2</v>
      </c>
      <c r="BW71" s="44">
        <f>VLOOKUP(D71,'pl metrics'!$AE:$AH,4,FALSE)</f>
        <v>19.702999999999999</v>
      </c>
      <c r="BX71" t="str">
        <f>VLOOKUP(B71,'site info'!H:T,11,FALSE)</f>
        <v>Forest</v>
      </c>
      <c r="BY71" t="str">
        <f>VLOOKUP(B71,'site info'!H:T,13,FALSE)</f>
        <v>Fresh</v>
      </c>
      <c r="BZ71" t="str">
        <f>VLOOKUP(B71,'site info'!H:T,12,FALSE)</f>
        <v>Non-tidal</v>
      </c>
      <c r="CA71" t="str">
        <f>VLOOKUP(H71,'site info'!G:U,15,FALSE)</f>
        <v>No</v>
      </c>
      <c r="CB71" t="s">
        <v>1041</v>
      </c>
      <c r="CC71" s="44">
        <v>55</v>
      </c>
      <c r="CD71" s="90" t="s">
        <v>1040</v>
      </c>
    </row>
    <row r="72" spans="1:82" x14ac:dyDescent="0.25">
      <c r="A72" t="s">
        <v>234</v>
      </c>
      <c r="B72" t="s">
        <v>266</v>
      </c>
      <c r="C72" t="s">
        <v>265</v>
      </c>
      <c r="D72" s="43" t="s">
        <v>264</v>
      </c>
      <c r="E72" t="s">
        <v>262</v>
      </c>
      <c r="F72">
        <f>VLOOKUP(B72,'site info'!H:M,5,FALSE)</f>
        <v>35.249220000000001</v>
      </c>
      <c r="G72">
        <f>VLOOKUP(B72,'site info'!H:M,6,FALSE)</f>
        <v>-76.615941000000007</v>
      </c>
      <c r="H72" t="s">
        <v>265</v>
      </c>
      <c r="I72" s="20">
        <v>2011</v>
      </c>
      <c r="J72" s="20">
        <v>10</v>
      </c>
      <c r="K72" s="20">
        <v>1</v>
      </c>
      <c r="L72" s="20">
        <v>1</v>
      </c>
      <c r="M72" s="22">
        <v>6.1532861014339324E-3</v>
      </c>
      <c r="N72" s="24">
        <v>6.5025405988736423E-4</v>
      </c>
      <c r="O72" s="23" t="s">
        <v>28</v>
      </c>
      <c r="P72" s="20" t="s">
        <v>26</v>
      </c>
      <c r="Q72" s="23">
        <v>0.9</v>
      </c>
      <c r="R72">
        <v>1.26</v>
      </c>
      <c r="S72">
        <v>1.26</v>
      </c>
      <c r="U72" s="25">
        <f>VLOOKUP(D72,'sl metrics top horiz'!$B:$H,3,FALSE)</f>
        <v>0.62</v>
      </c>
      <c r="V72" s="23">
        <f>VLOOKUP(D72,'sl metrics top horiz'!$B:$H,4,FALSE)</f>
        <v>130.4</v>
      </c>
      <c r="W72" s="44">
        <f>VLOOKUP(D72,'sl metrics top horiz'!$B:$H,5,FALSE)</f>
        <v>80.81</v>
      </c>
      <c r="Y72" s="44">
        <f>VLOOKUP(D72,'sl metrics top horiz'!M:O,3,FALSE)</f>
        <v>88.919999999999987</v>
      </c>
      <c r="Z72" s="44">
        <f>VLOOKUP(D72,'sl metrics top horiz'!B:K,8,FALSE)</f>
        <v>184</v>
      </c>
      <c r="AA72" s="44">
        <f>VLOOKUP(D72,'sl metrics top horiz'!B:K,9,FALSE)</f>
        <v>90.768000000000001</v>
      </c>
      <c r="AB72" s="44">
        <f t="shared" si="11"/>
        <v>274.76800000000003</v>
      </c>
      <c r="AC72" s="44">
        <f>VLOOKUP(D72,'sl metrics top horiz'!M:N,2,FALSE)</f>
        <v>2.0271461307949936</v>
      </c>
      <c r="AE72" s="44">
        <f>VLOOKUP(D72,'sl metrics top horiz'!$B:$H,7,FALSE)</f>
        <v>3.8</v>
      </c>
      <c r="AF72" s="20" t="str">
        <f>VLOOKUP(D72,'wtr metrics'!C:AQ,23,FALSE)</f>
        <v>x</v>
      </c>
      <c r="AG72" s="20" t="str">
        <f>VLOOKUP(D72,'wtr metrics'!C:AQ,19,FALSE)</f>
        <v>x</v>
      </c>
      <c r="AH72" s="20" t="str">
        <f>VLOOKUP(D72,'wtr metrics'!C:AQ,16,FALSE)</f>
        <v>x</v>
      </c>
      <c r="AI72" s="44" t="str">
        <f>VLOOKUP(D72,'wtr metrics'!C:AQ,12,FALSE)</f>
        <v>x</v>
      </c>
      <c r="AJ72" s="23" t="str">
        <f>VLOOKUP(D72,'wtr metrics'!C:AQ,8,FALSE)</f>
        <v>x</v>
      </c>
      <c r="AK72" s="23" t="str">
        <f>VLOOKUP(D72,'wtr metrics'!C:M,11,FALSE)</f>
        <v>x</v>
      </c>
      <c r="AL72" s="20" t="str">
        <f>VLOOKUP(D72,'wtr metrics'!C:AQ,41,FALSE)</f>
        <v>x</v>
      </c>
      <c r="AM72" s="20" t="str">
        <f>VLOOKUP(D72,'wtr metrics'!C:AQ,37,FALSE)</f>
        <v>x</v>
      </c>
      <c r="AN72" s="20" t="str">
        <f>VLOOKUP(D72,'wtr metrics'!C:AQ,34,FALSE)</f>
        <v>x</v>
      </c>
      <c r="AO72" s="44" t="str">
        <f>VLOOKUP(D72,'wtr metrics'!C:AQ,25,FALSE)</f>
        <v>x</v>
      </c>
      <c r="AP72" s="20" t="str">
        <f>VLOOKUP(D72,'wtr metrics'!C:AQ,26,FALSE)</f>
        <v>x</v>
      </c>
      <c r="AR72" s="23" t="str">
        <f>VLOOKUP(D72,'wtr metrics'!C:AE,29,FALSE)</f>
        <v>x</v>
      </c>
      <c r="AS72" s="20">
        <v>76</v>
      </c>
      <c r="AT72" s="20" t="s">
        <v>1051</v>
      </c>
      <c r="AU72" s="20">
        <f>VLOOKUP(D72,'pl metrics'!A:H,5,FALSE)</f>
        <v>36</v>
      </c>
      <c r="AV72" s="20">
        <f>VLOOKUP(D72,'pl metrics'!BD:BH,2,FALSE)</f>
        <v>34</v>
      </c>
      <c r="AW72" s="20">
        <f>VLOOKUP(D72,'pl metrics'!BD:BH,3,FALSE)</f>
        <v>0</v>
      </c>
      <c r="AX72">
        <f>VLOOKUP(D72,'pl metrics'!J:S,5,FALSE)</f>
        <v>11</v>
      </c>
      <c r="AY72">
        <f>VLOOKUP(D72,'pl metrics'!AR:BB,11,FALSE)</f>
        <v>25</v>
      </c>
      <c r="AZ72" s="23">
        <f>VLOOKUP(D72,'pl metrics'!A:H,7,FALSE)</f>
        <v>5.3939393939393936</v>
      </c>
      <c r="BA72" s="45">
        <f>VLOOKUP(D72,'pl metrics'!J:Q,7,FALSE)</f>
        <v>6.25</v>
      </c>
      <c r="BB72" s="45">
        <f>VLOOKUP(D72,'pl metrics'!BO:BP,2,FALSE)</f>
        <v>5.12</v>
      </c>
      <c r="BC72" s="44">
        <v>32.36363636363636</v>
      </c>
      <c r="BD72" s="44">
        <f t="shared" si="9"/>
        <v>20.72890493972125</v>
      </c>
      <c r="BE72" s="137">
        <f t="shared" si="10"/>
        <v>25.6</v>
      </c>
      <c r="BF72" s="44">
        <f>VLOOKUP(D72,'pl metrics'!A:H,8,FALSE)</f>
        <v>22.222222222222221</v>
      </c>
      <c r="BG72" s="45">
        <f>VLOOKUP(D72,'pl metrics'!J:Q,8,FALSE)</f>
        <v>18.181818181818183</v>
      </c>
      <c r="BH72" s="45">
        <f>VLOOKUP(D72,'pl metrics'!V:AA,5,FALSE)</f>
        <v>21.837053678587033</v>
      </c>
      <c r="BI72" s="44">
        <f>VLOOKUP(D72,'pl metrics'!AR:AX,6,FALSE)</f>
        <v>0</v>
      </c>
      <c r="BJ72" s="45">
        <f>VLOOKUP(D72,'pl metrics'!V:AA,6,FALSE)</f>
        <v>0</v>
      </c>
      <c r="BK72" s="45">
        <f>VLOOKUP(D72,'pl metrics'!J:S,9,FALSE)</f>
        <v>0</v>
      </c>
      <c r="BL72" s="45">
        <f>VLOOKUP(D72,'pl metrics'!V:AB,7,FALSE)</f>
        <v>3.7647058823529411</v>
      </c>
      <c r="BM72" s="25">
        <f>VLOOKUP(D72,'pl metrics'!AR:BA,8,FALSE)</f>
        <v>3.7549999999999999</v>
      </c>
      <c r="BN72" s="25">
        <f>VLOOKUP(D72,'pl metrics'!BD:BH,4,FALSE)</f>
        <v>3.6949999999999998</v>
      </c>
      <c r="BO72" s="44" t="str">
        <f>VLOOKUP(D72,'pl metrics'!BD:BH,5,FALSE)</f>
        <v>x</v>
      </c>
      <c r="BP72">
        <f>VLOOKUP(D72,'pl metrics'!AR:BA,9,FALSE)</f>
        <v>3.371</v>
      </c>
      <c r="BQ72">
        <f>VLOOKUP(D72,'pl metrics'!AR:BA,10,FALSE)</f>
        <v>2.657</v>
      </c>
      <c r="BR72" s="44">
        <f>VLOOKUP(D72,'pl metrics'!AN:AP,3,FALSE)</f>
        <v>239.91000000000003</v>
      </c>
      <c r="BS72" s="13">
        <f>VLOOKUP(D72,'pl metrics'!AN:AP,2,FALSE)</f>
        <v>11.8</v>
      </c>
      <c r="BT72" s="44">
        <f>VLOOKUP(D72,'pl metrics'!AJ:AK,2,FALSE)</f>
        <v>3.0240000000000018</v>
      </c>
      <c r="BU72" s="44">
        <f>VLOOKUP(D72,'pl metrics'!$AE:$AH,2,FALSE)</f>
        <v>55.80899999999999</v>
      </c>
      <c r="BV72" s="44">
        <f>VLOOKUP(D72,'pl metrics'!$AE:$AH,3,FALSE)</f>
        <v>178.905</v>
      </c>
      <c r="BW72" s="44">
        <f>VLOOKUP(D72,'pl metrics'!$AE:$AH,4,FALSE)</f>
        <v>8.620000000000001</v>
      </c>
      <c r="BX72" t="str">
        <f>VLOOKUP(B72,'site info'!H:T,11,FALSE)</f>
        <v>Forest</v>
      </c>
      <c r="BY72" t="str">
        <f>VLOOKUP(B72,'site info'!H:T,13,FALSE)</f>
        <v>Fresh</v>
      </c>
      <c r="BZ72" t="str">
        <f>VLOOKUP(B72,'site info'!H:T,12,FALSE)</f>
        <v>Non-tidal</v>
      </c>
      <c r="CA72" t="str">
        <f>VLOOKUP(H72,'site info'!G:U,15,FALSE)</f>
        <v>Yes</v>
      </c>
      <c r="CB72" t="s">
        <v>1041</v>
      </c>
      <c r="CC72" s="44">
        <v>80.81</v>
      </c>
      <c r="CD72" s="90" t="s">
        <v>1040</v>
      </c>
    </row>
    <row r="73" spans="1:82" x14ac:dyDescent="0.25">
      <c r="A73" t="s">
        <v>234</v>
      </c>
      <c r="B73" t="s">
        <v>270</v>
      </c>
      <c r="C73" t="s">
        <v>265</v>
      </c>
      <c r="D73" s="43" t="s">
        <v>269</v>
      </c>
      <c r="E73" t="s">
        <v>268</v>
      </c>
      <c r="F73">
        <f>VLOOKUP(B73,'site info'!H:M,5,FALSE)</f>
        <v>35.249220000000001</v>
      </c>
      <c r="G73">
        <f>VLOOKUP(B73,'site info'!H:M,6,FALSE)</f>
        <v>-76.615941000000007</v>
      </c>
      <c r="H73" t="s">
        <v>265</v>
      </c>
      <c r="I73" s="20">
        <v>2016</v>
      </c>
      <c r="J73" s="20">
        <v>10</v>
      </c>
      <c r="K73" s="20">
        <v>1.5</v>
      </c>
      <c r="L73" s="20">
        <v>2</v>
      </c>
      <c r="M73" s="22">
        <v>6.1532861014339324E-3</v>
      </c>
      <c r="N73" s="24">
        <v>6.5025405988736423E-4</v>
      </c>
      <c r="O73" s="23" t="s">
        <v>28</v>
      </c>
      <c r="P73" s="20" t="s">
        <v>26</v>
      </c>
      <c r="Q73" s="23">
        <v>0.9</v>
      </c>
      <c r="R73">
        <v>1.26</v>
      </c>
      <c r="S73">
        <v>1.26</v>
      </c>
      <c r="U73" s="25">
        <f>VLOOKUP(D73,'sl metrics top horiz'!$B:$H,3,FALSE)</f>
        <v>0.94</v>
      </c>
      <c r="V73" s="23">
        <f>VLOOKUP(D73,'sl metrics top horiz'!$B:$H,4,FALSE)</f>
        <v>113.8</v>
      </c>
      <c r="W73" s="44">
        <f>VLOOKUP(D73,'sl metrics top horiz'!$B:$H,5,FALSE)</f>
        <v>0</v>
      </c>
      <c r="Y73" s="44">
        <f>VLOOKUP(D73,'sl metrics top horiz'!M:O,3,FALSE)</f>
        <v>355.67999999999995</v>
      </c>
      <c r="Z73" s="44">
        <f>VLOOKUP(D73,'sl metrics top horiz'!B:K,8,FALSE)</f>
        <v>528.99999999999989</v>
      </c>
      <c r="AA73" s="44">
        <f>VLOOKUP(D73,'sl metrics top horiz'!B:K,9,FALSE)</f>
        <v>211.79199999999997</v>
      </c>
      <c r="AB73" s="44">
        <f t="shared" si="11"/>
        <v>740.79199999999992</v>
      </c>
      <c r="AC73" s="44">
        <f>VLOOKUP(D73,'sl metrics top horiz'!M:N,2,FALSE)</f>
        <v>2.4977336254438316</v>
      </c>
      <c r="AE73" s="44">
        <f>VLOOKUP(D73,'sl metrics top horiz'!$B:$H,7,FALSE)</f>
        <v>3.9</v>
      </c>
      <c r="AF73" s="20" t="str">
        <f>VLOOKUP(D73,'wtr metrics'!C:AQ,23,FALSE)</f>
        <v>x</v>
      </c>
      <c r="AG73" s="20" t="str">
        <f>VLOOKUP(D73,'wtr metrics'!C:AQ,19,FALSE)</f>
        <v>x</v>
      </c>
      <c r="AH73" s="20" t="str">
        <f>VLOOKUP(D73,'wtr metrics'!C:AQ,16,FALSE)</f>
        <v>x</v>
      </c>
      <c r="AI73" s="44" t="str">
        <f>VLOOKUP(D73,'wtr metrics'!C:AQ,12,FALSE)</f>
        <v>x</v>
      </c>
      <c r="AJ73" s="23" t="str">
        <f>VLOOKUP(D73,'wtr metrics'!C:AQ,8,FALSE)</f>
        <v>x</v>
      </c>
      <c r="AK73" s="23" t="str">
        <f>VLOOKUP(D73,'wtr metrics'!C:M,11,FALSE)</f>
        <v>x</v>
      </c>
      <c r="AL73" s="20" t="str">
        <f>VLOOKUP(D73,'wtr metrics'!C:AQ,41,FALSE)</f>
        <v>x</v>
      </c>
      <c r="AM73" s="20" t="str">
        <f>VLOOKUP(D73,'wtr metrics'!C:AQ,37,FALSE)</f>
        <v>x</v>
      </c>
      <c r="AN73" s="20" t="str">
        <f>VLOOKUP(D73,'wtr metrics'!C:AQ,34,FALSE)</f>
        <v>x</v>
      </c>
      <c r="AO73" s="44" t="str">
        <f>VLOOKUP(D73,'wtr metrics'!C:AQ,25,FALSE)</f>
        <v>x</v>
      </c>
      <c r="AP73" s="20" t="str">
        <f>VLOOKUP(D73,'wtr metrics'!C:AQ,26,FALSE)</f>
        <v>x</v>
      </c>
      <c r="AR73" s="23" t="str">
        <f>VLOOKUP(D73,'wtr metrics'!C:AE,29,FALSE)</f>
        <v>x</v>
      </c>
      <c r="AS73" s="20">
        <v>84</v>
      </c>
      <c r="AT73" s="20" t="s">
        <v>1051</v>
      </c>
      <c r="AU73" s="20">
        <f>VLOOKUP(D73,'pl metrics'!A:H,5,FALSE)</f>
        <v>41</v>
      </c>
      <c r="AV73" s="20">
        <f>VLOOKUP(D73,'pl metrics'!BD:BH,2,FALSE)</f>
        <v>40</v>
      </c>
      <c r="AW73" s="20">
        <f>VLOOKUP(D73,'pl metrics'!BD:BH,3,FALSE)</f>
        <v>1</v>
      </c>
      <c r="AX73">
        <f>VLOOKUP(D73,'pl metrics'!J:S,5,FALSE)</f>
        <v>16</v>
      </c>
      <c r="AY73" s="67">
        <f>VLOOKUP(D73,'pl metrics'!AR:BB,11,FALSE)</f>
        <v>25</v>
      </c>
      <c r="AZ73" s="23">
        <f>VLOOKUP(D73,'pl metrics'!A:H,7,FALSE)</f>
        <v>5.0125000000000002</v>
      </c>
      <c r="BA73" s="45">
        <f>VLOOKUP(D73,'pl metrics'!J:Q,7,FALSE)</f>
        <v>4.9666666666666668</v>
      </c>
      <c r="BB73" s="45">
        <f>VLOOKUP(D73,'pl metrics'!BO:BP,2,FALSE)</f>
        <v>5.04</v>
      </c>
      <c r="BC73" s="44">
        <v>32.095660240132155</v>
      </c>
      <c r="BD73" s="44">
        <f t="shared" si="9"/>
        <v>19.866666666666667</v>
      </c>
      <c r="BE73" s="44">
        <f t="shared" si="10"/>
        <v>25.2</v>
      </c>
      <c r="BF73" s="44">
        <f>VLOOKUP(D73,'pl metrics'!A:H,8,FALSE)</f>
        <v>19.512195121951219</v>
      </c>
      <c r="BG73" s="45">
        <f>VLOOKUP(D73,'pl metrics'!J:Q,8,FALSE)</f>
        <v>12.5</v>
      </c>
      <c r="BH73" s="45">
        <f>VLOOKUP(D73,'pl metrics'!V:AA,5,FALSE)</f>
        <v>21.403647312363365</v>
      </c>
      <c r="BI73" s="44">
        <f>VLOOKUP(D73,'pl metrics'!AR:AX,6,FALSE)</f>
        <v>2.4390243902439024</v>
      </c>
      <c r="BJ73" s="45">
        <f>VLOOKUP(D73,'pl metrics'!V:AA,6,FALSE)</f>
        <v>0.4084554161188178</v>
      </c>
      <c r="BK73" s="45">
        <f>VLOOKUP(D73,'pl metrics'!J:S,9,FALSE)</f>
        <v>2.4390243902439024</v>
      </c>
      <c r="BL73" s="45">
        <f>VLOOKUP(D73,'pl metrics'!V:AB,7,FALSE)</f>
        <v>3.65</v>
      </c>
      <c r="BM73" s="132">
        <f>VLOOKUP(D73,'pl metrics'!AR:BA,8,FALSE)</f>
        <v>3.9049999999999998</v>
      </c>
      <c r="BN73" s="25">
        <f>VLOOKUP(D73,'pl metrics'!BD:BH,4,FALSE)</f>
        <v>3.8809999999999998</v>
      </c>
      <c r="BO73" s="44">
        <f>VLOOKUP(D73,'pl metrics'!BD:BH,5,FALSE)</f>
        <v>0</v>
      </c>
      <c r="BP73" s="133">
        <f>VLOOKUP(D73,'pl metrics'!AR:BA,9,FALSE)</f>
        <v>3.391</v>
      </c>
      <c r="BQ73" s="133">
        <f>VLOOKUP(D73,'pl metrics'!AR:BA,10,FALSE)</f>
        <v>2.9929999999999999</v>
      </c>
      <c r="BR73" s="44">
        <f>VLOOKUP(D73,'pl metrics'!AN:AP,3,FALSE)</f>
        <v>119.21000000000001</v>
      </c>
      <c r="BS73" s="13">
        <f>VLOOKUP(D73,'pl metrics'!AN:AP,2,FALSE)</f>
        <v>5.8</v>
      </c>
      <c r="BX73" t="str">
        <f>VLOOKUP(B73,'site info'!H:T,11,FALSE)</f>
        <v>Forest</v>
      </c>
      <c r="BY73" t="str">
        <f>VLOOKUP(B73,'site info'!H:T,13,FALSE)</f>
        <v>Fresh</v>
      </c>
      <c r="BZ73" t="str">
        <f>VLOOKUP(B73,'site info'!H:T,12,FALSE)</f>
        <v>Non-tidal</v>
      </c>
      <c r="CA73" t="str">
        <f>VLOOKUP(H73,'site info'!G:U,15,FALSE)</f>
        <v>Yes</v>
      </c>
      <c r="CB73" t="s">
        <v>1041</v>
      </c>
      <c r="CC73" s="44">
        <v>0</v>
      </c>
      <c r="CD73" s="90" t="s">
        <v>1040</v>
      </c>
    </row>
    <row r="74" spans="1:82" x14ac:dyDescent="0.25">
      <c r="A74" t="s">
        <v>234</v>
      </c>
      <c r="B74" t="s">
        <v>273</v>
      </c>
      <c r="C74" t="s">
        <v>265</v>
      </c>
      <c r="D74" s="43" t="s">
        <v>272</v>
      </c>
      <c r="E74" t="s">
        <v>271</v>
      </c>
      <c r="F74">
        <f>VLOOKUP(B74,'site info'!H:M,5,FALSE)</f>
        <v>35.249220000000001</v>
      </c>
      <c r="G74">
        <f>VLOOKUP(B74,'site info'!H:M,6,FALSE)</f>
        <v>-76.615941000000007</v>
      </c>
      <c r="H74" t="s">
        <v>265</v>
      </c>
      <c r="I74" s="20">
        <v>2021</v>
      </c>
      <c r="J74" s="20">
        <v>10</v>
      </c>
      <c r="K74" s="20">
        <v>2</v>
      </c>
      <c r="L74" s="20">
        <v>3</v>
      </c>
      <c r="M74" s="22">
        <v>6.1532861014339324E-3</v>
      </c>
      <c r="N74" s="24">
        <v>6.5025405988736423E-4</v>
      </c>
      <c r="O74" s="23" t="s">
        <v>28</v>
      </c>
      <c r="P74" s="20" t="s">
        <v>26</v>
      </c>
      <c r="Q74" s="23">
        <v>0.9</v>
      </c>
      <c r="R74">
        <v>1.26</v>
      </c>
      <c r="S74">
        <v>1.26</v>
      </c>
      <c r="T74" s="20">
        <f>VLOOKUP(D74,'sl metrics top horiz'!B:H,2,FALSE)</f>
        <v>8.43</v>
      </c>
      <c r="U74">
        <f>VLOOKUP(D74,'sl metrics top horiz'!$B:$H,3,FALSE)</f>
        <v>0.17</v>
      </c>
      <c r="V74" s="20">
        <f>VLOOKUP(D74,'sl metrics top horiz'!$B:$H,4,FALSE)</f>
        <v>10.61</v>
      </c>
      <c r="W74" s="44">
        <f>VLOOKUP(D74,'sl metrics top horiz'!$B:$H,5,FALSE)</f>
        <v>182</v>
      </c>
      <c r="X74" s="44">
        <f>VLOOKUP(D74,'sl metrics top horiz'!Q:R,2,FALSE)</f>
        <v>114.86</v>
      </c>
      <c r="Y74" s="44">
        <f>VLOOKUP(D74,'sl metrics top horiz'!M:O,3,FALSE)</f>
        <v>131</v>
      </c>
      <c r="Z74" s="44">
        <f>VLOOKUP(D74,'sl metrics top horiz'!B:K,8,FALSE)</f>
        <v>335</v>
      </c>
      <c r="AA74" s="44">
        <f>VLOOKUP(D74,'sl metrics top horiz'!B:K,9,FALSE)</f>
        <v>36</v>
      </c>
      <c r="AB74" s="44">
        <f t="shared" si="11"/>
        <v>371</v>
      </c>
      <c r="AC74" s="44">
        <f>VLOOKUP(D74,'sl metrics top horiz'!M:N,2,FALSE)</f>
        <v>9.3055555555555554</v>
      </c>
      <c r="AD74" s="20">
        <f>VLOOKUP(D74,'sl metrics top horiz'!$B:$H,6,FALSE)</f>
        <v>9.3000000000000007</v>
      </c>
      <c r="AE74" s="44">
        <f>VLOOKUP(D74,'sl metrics top horiz'!$B:$H,7,FALSE)</f>
        <v>4.4000000000000004</v>
      </c>
      <c r="AF74" s="20">
        <f>VLOOKUP(D74,'wtr metrics'!C:AQ,23,FALSE)</f>
        <v>72</v>
      </c>
      <c r="AG74" s="20">
        <f>VLOOKUP(D74,'wtr metrics'!C:AQ,19,FALSE)</f>
        <v>29</v>
      </c>
      <c r="AH74" s="20">
        <f>VLOOKUP(D74,'wtr metrics'!C:AQ,16,FALSE)</f>
        <v>0.4</v>
      </c>
      <c r="AI74" s="44">
        <f>VLOOKUP(D74,'wtr metrics'!C:AQ,12,FALSE)</f>
        <v>434.04</v>
      </c>
      <c r="AJ74" s="48">
        <f>VLOOKUP(D74,'wtr metrics'!C:AQ,8,FALSE)</f>
        <v>0.21060000000000001</v>
      </c>
      <c r="AK74" s="23">
        <f>VLOOKUP(D74,'wtr metrics'!C:M,11,FALSE)</f>
        <v>3.93</v>
      </c>
      <c r="AL74" s="20">
        <f>VLOOKUP(D74,'wtr metrics'!C:AQ,41,FALSE)</f>
        <v>61</v>
      </c>
      <c r="AM74" s="20">
        <f>VLOOKUP(D74,'wtr metrics'!C:AQ,37,FALSE)</f>
        <v>26</v>
      </c>
      <c r="AN74" s="20">
        <f>VLOOKUP(D74,'wtr metrics'!C:AQ,34,FALSE)</f>
        <v>0.4</v>
      </c>
      <c r="AO74" s="44">
        <f>VLOOKUP(D74,'wtr metrics'!C:AQ,25,FALSE)</f>
        <v>423.37</v>
      </c>
      <c r="AP74" s="68">
        <f>VLOOKUP(D74,'wtr metrics'!C:AQ,26,FALSE)</f>
        <v>0.28503000000000001</v>
      </c>
      <c r="AQ74" s="48">
        <v>0.28503000000000001</v>
      </c>
      <c r="AR74" s="23">
        <f>VLOOKUP(D74,'wtr metrics'!C:AE,29,FALSE)</f>
        <v>3.95</v>
      </c>
      <c r="AS74" s="20">
        <v>84</v>
      </c>
      <c r="AT74" s="20" t="s">
        <v>1051</v>
      </c>
      <c r="AU74" s="20">
        <f>VLOOKUP(D74,'pl metrics'!A:H,5,FALSE)</f>
        <v>41</v>
      </c>
      <c r="AV74" s="20">
        <f>VLOOKUP(D74,'pl metrics'!BD:BH,2,FALSE)</f>
        <v>39</v>
      </c>
      <c r="AW74" s="20">
        <f>VLOOKUP(D74,'pl metrics'!BD:BH,3,FALSE)</f>
        <v>1</v>
      </c>
      <c r="AX74">
        <f>VLOOKUP(D74,'pl metrics'!J:S,5,FALSE)</f>
        <v>23</v>
      </c>
      <c r="AY74">
        <f>VLOOKUP(D74,'pl metrics'!AR:BB,11,FALSE)</f>
        <v>18</v>
      </c>
      <c r="AZ74" s="23">
        <f>VLOOKUP(D74,'pl metrics'!A:H,7,FALSE)</f>
        <v>5.0256410256410255</v>
      </c>
      <c r="BA74" s="45">
        <f>VLOOKUP(D74,'pl metrics'!J:Q,7,FALSE)</f>
        <v>5.0952380952380949</v>
      </c>
      <c r="BB74" s="45">
        <f>VLOOKUP(D74,'pl metrics'!BO:BP,2,FALSE)</f>
        <v>4.9444444444444446</v>
      </c>
      <c r="BC74" s="44">
        <v>32.179803859918934</v>
      </c>
      <c r="BD74" s="44">
        <f t="shared" si="9"/>
        <v>24.435903475926711</v>
      </c>
      <c r="BE74" s="137">
        <f t="shared" si="10"/>
        <v>20.97750117520091</v>
      </c>
      <c r="BF74" s="44">
        <f>VLOOKUP(D74,'pl metrics'!A:H,8,FALSE)</f>
        <v>14.634146341463413</v>
      </c>
      <c r="BG74" s="45">
        <f>VLOOKUP(D74,'pl metrics'!J:Q,8,FALSE)</f>
        <v>8.695652173913043</v>
      </c>
      <c r="BH74" s="45">
        <f>VLOOKUP(D74,'pl metrics'!V:AA,5,FALSE)</f>
        <v>19.362451300620425</v>
      </c>
      <c r="BI74" s="44">
        <f>VLOOKUP(D74,'pl metrics'!AR:AX,6,FALSE)</f>
        <v>2.5</v>
      </c>
      <c r="BJ74" s="45">
        <f>VLOOKUP(D74,'pl metrics'!V:AA,6,FALSE)</f>
        <v>0.47182336401146335</v>
      </c>
      <c r="BK74" s="45">
        <f>VLOOKUP(D74,'pl metrics'!J:S,9,FALSE)</f>
        <v>2.4390243902439024</v>
      </c>
      <c r="BL74" s="45">
        <f>VLOOKUP(D74,'pl metrics'!V:AB,7,FALSE)</f>
        <v>3.6666666666666665</v>
      </c>
      <c r="BM74" s="25">
        <f>VLOOKUP(D74,'pl metrics'!AR:BA,8,FALSE)</f>
        <v>3.8809999999999998</v>
      </c>
      <c r="BN74" s="25">
        <f>VLOOKUP(D74,'pl metrics'!BD:BH,4,FALSE)</f>
        <v>3.83</v>
      </c>
      <c r="BO74" s="44">
        <f>VLOOKUP(D74,'pl metrics'!BD:BH,5,FALSE)</f>
        <v>0</v>
      </c>
      <c r="BP74">
        <f>VLOOKUP(D74,'pl metrics'!AR:BA,9,FALSE)</f>
        <v>3.036</v>
      </c>
      <c r="BQ74">
        <f>VLOOKUP(D74,'pl metrics'!AR:BA,10,FALSE)</f>
        <v>3.327</v>
      </c>
      <c r="BR74" s="44">
        <f>VLOOKUP(D74,'pl metrics'!AN:AP,3,FALSE)</f>
        <v>26.819999999999997</v>
      </c>
      <c r="BS74" s="13">
        <f>VLOOKUP(D74,'pl metrics'!AN:AP,2,FALSE)</f>
        <v>3.5999999999999996</v>
      </c>
      <c r="BT74" s="44">
        <f>VLOOKUP(D74,'pl metrics'!AJ:AK,2,FALSE)</f>
        <v>38.819999999999993</v>
      </c>
      <c r="BU74" s="44">
        <f>VLOOKUP(D74,'pl metrics'!$AE:$AH,2,FALSE)</f>
        <v>40.703999999999994</v>
      </c>
      <c r="BV74" s="44">
        <f>VLOOKUP(D74,'pl metrics'!$AE:$AH,3,FALSE)</f>
        <v>166.90199999999999</v>
      </c>
      <c r="BW74" s="44">
        <f>VLOOKUP(D74,'pl metrics'!$AE:$AH,4,FALSE)</f>
        <v>28.505000000000003</v>
      </c>
      <c r="BX74" t="str">
        <f>VLOOKUP(B74,'site info'!H:T,11,FALSE)</f>
        <v>Forest</v>
      </c>
      <c r="BY74" t="str">
        <f>VLOOKUP(B74,'site info'!H:T,13,FALSE)</f>
        <v>Fresh</v>
      </c>
      <c r="BZ74" t="str">
        <f>VLOOKUP(B74,'site info'!H:T,12,FALSE)</f>
        <v>Non-tidal</v>
      </c>
      <c r="CA74" t="str">
        <f>VLOOKUP(H74,'site info'!G:U,15,FALSE)</f>
        <v>Yes</v>
      </c>
      <c r="CB74" t="s">
        <v>1041</v>
      </c>
      <c r="CC74" s="44">
        <v>182</v>
      </c>
      <c r="CD74" s="90" t="s">
        <v>1040</v>
      </c>
    </row>
    <row r="75" spans="1:82" x14ac:dyDescent="0.25">
      <c r="A75" t="s">
        <v>234</v>
      </c>
      <c r="B75" t="s">
        <v>286</v>
      </c>
      <c r="C75" t="s">
        <v>285</v>
      </c>
      <c r="D75" s="43" t="s">
        <v>284</v>
      </c>
      <c r="E75" t="s">
        <v>282</v>
      </c>
      <c r="F75">
        <f>VLOOKUP(B75,'site info'!H:M,5,FALSE)</f>
        <v>34.883623</v>
      </c>
      <c r="G75">
        <f>VLOOKUP(B75,'site info'!H:M,6,FALSE)</f>
        <v>-76.515964999999994</v>
      </c>
      <c r="H75" t="s">
        <v>285</v>
      </c>
      <c r="I75" s="20">
        <v>2011</v>
      </c>
      <c r="J75" s="20">
        <v>11</v>
      </c>
      <c r="K75" s="20">
        <v>1</v>
      </c>
      <c r="L75" s="20">
        <v>1</v>
      </c>
      <c r="M75" s="22">
        <v>5.7275030639107856E-3</v>
      </c>
      <c r="N75" s="24">
        <v>3.3343257000677416E-3</v>
      </c>
      <c r="O75" s="23" t="s">
        <v>77</v>
      </c>
      <c r="P75" s="68" t="s">
        <v>26</v>
      </c>
      <c r="Q75" s="23">
        <v>0.5</v>
      </c>
      <c r="R75">
        <v>0.02</v>
      </c>
      <c r="S75">
        <v>0.02</v>
      </c>
      <c r="U75" s="25">
        <f>VLOOKUP(D75,'sl metrics top horiz'!$B:$H,3,FALSE)</f>
        <v>1.18</v>
      </c>
      <c r="V75" s="23">
        <f>VLOOKUP(D75,'sl metrics top horiz'!$B:$H,4,FALSE)</f>
        <v>24.6</v>
      </c>
      <c r="W75" s="44">
        <f>VLOOKUP(D75,'sl metrics top horiz'!$B:$H,5,FALSE)</f>
        <v>460.31</v>
      </c>
      <c r="Y75" s="44">
        <f>VLOOKUP(D75,'sl metrics top horiz'!M:O,3,FALSE)</f>
        <v>44.459999999999994</v>
      </c>
      <c r="Z75" s="44">
        <f>VLOOKUP(D75,'sl metrics top horiz'!B:K,8,FALSE)</f>
        <v>713</v>
      </c>
      <c r="AA75" s="44">
        <f>VLOOKUP(D75,'sl metrics top horiz'!B:K,9,FALSE)</f>
        <v>665.63200000000006</v>
      </c>
      <c r="AB75" s="44">
        <f t="shared" si="11"/>
        <v>1378.6320000000001</v>
      </c>
      <c r="AC75" s="44">
        <f>VLOOKUP(D75,'sl metrics top horiz'!M:N,2,FALSE)</f>
        <v>1.0711624441132637</v>
      </c>
      <c r="AE75" s="44">
        <f>VLOOKUP(D75,'sl metrics top horiz'!$B:$H,7,FALSE)</f>
        <v>4.9000000000000004</v>
      </c>
      <c r="AF75" s="20" t="str">
        <f>VLOOKUP(D75,'wtr metrics'!C:AQ,23,FALSE)</f>
        <v>x</v>
      </c>
      <c r="AG75" s="20" t="str">
        <f>VLOOKUP(D75,'wtr metrics'!C:AQ,19,FALSE)</f>
        <v>x</v>
      </c>
      <c r="AH75" s="20" t="str">
        <f>VLOOKUP(D75,'wtr metrics'!C:AQ,16,FALSE)</f>
        <v>x</v>
      </c>
      <c r="AI75" s="44" t="str">
        <f>VLOOKUP(D75,'wtr metrics'!C:AQ,12,FALSE)</f>
        <v>x</v>
      </c>
      <c r="AJ75" s="23" t="str">
        <f>VLOOKUP(D75,'wtr metrics'!C:AQ,8,FALSE)</f>
        <v>x</v>
      </c>
      <c r="AK75" s="23" t="str">
        <f>VLOOKUP(D75,'wtr metrics'!C:M,11,FALSE)</f>
        <v>x</v>
      </c>
      <c r="AL75" s="20" t="str">
        <f>VLOOKUP(D75,'wtr metrics'!C:AQ,41,FALSE)</f>
        <v>x</v>
      </c>
      <c r="AM75" s="20" t="str">
        <f>VLOOKUP(D75,'wtr metrics'!C:AQ,37,FALSE)</f>
        <v>x</v>
      </c>
      <c r="AN75" s="20" t="str">
        <f>VLOOKUP(D75,'wtr metrics'!C:AQ,34,FALSE)</f>
        <v>x</v>
      </c>
      <c r="AO75" s="44" t="str">
        <f>VLOOKUP(D75,'wtr metrics'!C:AQ,25,FALSE)</f>
        <v>x</v>
      </c>
      <c r="AP75" s="20" t="str">
        <f>VLOOKUP(D75,'wtr metrics'!C:AQ,26,FALSE)</f>
        <v>x</v>
      </c>
      <c r="AR75" s="23" t="str">
        <f>VLOOKUP(D75,'wtr metrics'!C:AE,29,FALSE)</f>
        <v>x</v>
      </c>
      <c r="AS75" s="20">
        <v>76</v>
      </c>
      <c r="AT75" s="20" t="s">
        <v>1051</v>
      </c>
      <c r="AU75" s="20">
        <f>VLOOKUP(D75,'pl metrics'!A:H,5,FALSE)</f>
        <v>43</v>
      </c>
      <c r="AV75" s="20">
        <f>VLOOKUP(D75,'pl metrics'!BD:BH,2,FALSE)</f>
        <v>39</v>
      </c>
      <c r="AW75" s="20">
        <f>VLOOKUP(D75,'pl metrics'!BD:BH,3,FALSE)</f>
        <v>1</v>
      </c>
      <c r="AX75">
        <f>VLOOKUP(D75,'pl metrics'!J:S,5,FALSE)</f>
        <v>29</v>
      </c>
      <c r="AY75">
        <f>VLOOKUP(D75,'pl metrics'!AR:BB,11,FALSE)</f>
        <v>14</v>
      </c>
      <c r="AZ75" s="23">
        <f>VLOOKUP(D75,'pl metrics'!A:H,7,FALSE)</f>
        <v>4.7837837837837842</v>
      </c>
      <c r="BA75" s="45">
        <f>VLOOKUP(D75,'pl metrics'!J:Q,7,FALSE)</f>
        <v>4.7608695652173916</v>
      </c>
      <c r="BB75" s="45">
        <f>VLOOKUP(D75,'pl metrics'!BO:BP,2,FALSE)</f>
        <v>4.8214285714285712</v>
      </c>
      <c r="BC75" s="44">
        <v>31.369368075714977</v>
      </c>
      <c r="BD75" s="44">
        <f t="shared" si="9"/>
        <v>25.638067233966442</v>
      </c>
      <c r="BE75" s="137">
        <f t="shared" si="10"/>
        <v>18.040133829088646</v>
      </c>
      <c r="BF75" s="44">
        <f>VLOOKUP(D75,'pl metrics'!A:H,8,FALSE)</f>
        <v>46.511627906976742</v>
      </c>
      <c r="BG75" s="45">
        <f>VLOOKUP(D75,'pl metrics'!J:Q,8,FALSE)</f>
        <v>31.03448275862069</v>
      </c>
      <c r="BH75" s="45">
        <f>VLOOKUP(D75,'pl metrics'!V:AA,5,FALSE)</f>
        <v>80.856109959331093</v>
      </c>
      <c r="BI75" s="44">
        <f>VLOOKUP(D75,'pl metrics'!AR:AX,6,FALSE)</f>
        <v>2.5</v>
      </c>
      <c r="BJ75" s="45">
        <f>VLOOKUP(D75,'pl metrics'!V:AA,6,FALSE)</f>
        <v>0</v>
      </c>
      <c r="BK75" s="45">
        <f>VLOOKUP(D75,'pl metrics'!J:S,9,FALSE)</f>
        <v>0</v>
      </c>
      <c r="BL75" s="45">
        <f>VLOOKUP(D75,'pl metrics'!V:AB,7,FALSE)</f>
        <v>3.3170731707317072</v>
      </c>
      <c r="BM75" s="25">
        <f>VLOOKUP(D75,'pl metrics'!AR:BA,8,FALSE)</f>
        <v>3.9510000000000001</v>
      </c>
      <c r="BN75" s="25">
        <f>VLOOKUP(D75,'pl metrics'!BD:BH,4,FALSE)</f>
        <v>3.8490000000000002</v>
      </c>
      <c r="BO75" s="44">
        <f>VLOOKUP(D75,'pl metrics'!BD:BH,5,FALSE)</f>
        <v>0</v>
      </c>
      <c r="BP75">
        <f>VLOOKUP(D75,'pl metrics'!AR:BA,9,FALSE)</f>
        <v>2.7770000000000001</v>
      </c>
      <c r="BQ75">
        <f>VLOOKUP(D75,'pl metrics'!AR:BA,10,FALSE)</f>
        <v>3.6</v>
      </c>
      <c r="BR75" s="44">
        <f>VLOOKUP(D75,'pl metrics'!AN:AP,3,FALSE)</f>
        <v>45.76</v>
      </c>
      <c r="BS75" s="13">
        <f>VLOOKUP(D75,'pl metrics'!AN:AP,2,FALSE)</f>
        <v>4.8</v>
      </c>
      <c r="BT75" s="44">
        <f>VLOOKUP(D75,'pl metrics'!AJ:AK,2,FALSE)</f>
        <v>38.347999999999956</v>
      </c>
      <c r="BU75" s="44">
        <f>VLOOKUP(D75,'pl metrics'!$AE:$AH,2,FALSE)</f>
        <v>65.906999999999996</v>
      </c>
      <c r="BV75" s="44">
        <f>VLOOKUP(D75,'pl metrics'!$AE:$AH,3,FALSE)</f>
        <v>51.006</v>
      </c>
      <c r="BW75" s="44">
        <f>VLOOKUP(D75,'pl metrics'!$AE:$AH,4,FALSE)</f>
        <v>28.609000000000002</v>
      </c>
      <c r="BX75" t="s">
        <v>26</v>
      </c>
      <c r="BY75" t="str">
        <f>VLOOKUP(B75,'site info'!H:T,13,FALSE)</f>
        <v>Transitional</v>
      </c>
      <c r="BZ75" t="str">
        <f>VLOOKUP(B75,'site info'!H:T,12,FALSE)</f>
        <v>Tidal</v>
      </c>
      <c r="CA75" t="str">
        <f>VLOOKUP(H75,'site info'!G:U,15,FALSE)</f>
        <v>Yes</v>
      </c>
      <c r="CB75" t="s">
        <v>1040</v>
      </c>
      <c r="CC75" s="44">
        <v>460.31</v>
      </c>
      <c r="CD75" s="90" t="s">
        <v>1040</v>
      </c>
    </row>
    <row r="76" spans="1:82" x14ac:dyDescent="0.25">
      <c r="A76" t="s">
        <v>234</v>
      </c>
      <c r="B76" t="s">
        <v>289</v>
      </c>
      <c r="C76" t="s">
        <v>285</v>
      </c>
      <c r="D76" s="43" t="s">
        <v>288</v>
      </c>
      <c r="E76" t="s">
        <v>287</v>
      </c>
      <c r="F76">
        <f>VLOOKUP(B76,'site info'!H:M,5,FALSE)</f>
        <v>34.883623</v>
      </c>
      <c r="G76">
        <f>VLOOKUP(B76,'site info'!H:M,6,FALSE)</f>
        <v>-76.515964999999994</v>
      </c>
      <c r="H76" t="s">
        <v>285</v>
      </c>
      <c r="I76" s="20">
        <v>2016</v>
      </c>
      <c r="J76" s="20">
        <v>11</v>
      </c>
      <c r="K76" s="20">
        <v>1.5</v>
      </c>
      <c r="L76" s="20">
        <v>2</v>
      </c>
      <c r="M76" s="22">
        <v>5.7275030639107856E-3</v>
      </c>
      <c r="N76" s="24">
        <v>3.3343257000677416E-3</v>
      </c>
      <c r="O76" s="23" t="s">
        <v>77</v>
      </c>
      <c r="P76" s="68" t="s">
        <v>45</v>
      </c>
      <c r="Q76" s="23">
        <v>0.5</v>
      </c>
      <c r="R76">
        <v>0.02</v>
      </c>
      <c r="S76">
        <v>0.02</v>
      </c>
      <c r="U76" s="25">
        <f>VLOOKUP(D76,'sl metrics top horiz'!$B:$H,3,FALSE)</f>
        <v>6.36</v>
      </c>
      <c r="V76" s="23">
        <f>VLOOKUP(D76,'sl metrics top horiz'!$B:$H,4,FALSE)</f>
        <v>73.900000000000006</v>
      </c>
      <c r="W76" s="44">
        <f>VLOOKUP(D76,'sl metrics top horiz'!$B:$H,5,FALSE)</f>
        <v>2334.81</v>
      </c>
      <c r="Y76" s="44">
        <f>VLOOKUP(D76,'sl metrics top horiz'!M:O,3,FALSE)</f>
        <v>666.9</v>
      </c>
      <c r="Z76" s="44">
        <f>VLOOKUP(D76,'sl metrics top horiz'!B:K,8,FALSE)</f>
        <v>3242.9999999999995</v>
      </c>
      <c r="AA76" s="44">
        <f>VLOOKUP(D76,'sl metrics top horiz'!B:K,9,FALSE)</f>
        <v>3464.3119999999994</v>
      </c>
      <c r="AB76" s="44">
        <f t="shared" si="11"/>
        <v>6707.311999999999</v>
      </c>
      <c r="AC76" s="44">
        <f>VLOOKUP(D76,'sl metrics top horiz'!M:N,2,FALSE)</f>
        <v>0.93611660843480615</v>
      </c>
      <c r="AE76" s="44">
        <f>VLOOKUP(D76,'sl metrics top horiz'!$B:$H,7,FALSE)</f>
        <v>5.2</v>
      </c>
      <c r="AF76" s="20" t="str">
        <f>VLOOKUP(D76,'wtr metrics'!C:AQ,23,FALSE)</f>
        <v>x</v>
      </c>
      <c r="AG76" s="20">
        <f>VLOOKUP(D76,'wtr metrics'!C:AQ,19,FALSE)</f>
        <v>5.48</v>
      </c>
      <c r="AH76" s="20" t="str">
        <f>VLOOKUP(D76,'wtr metrics'!C:AQ,16,FALSE)</f>
        <v>x</v>
      </c>
      <c r="AI76" s="44">
        <f>VLOOKUP(D76,'wtr metrics'!C:AQ,12,FALSE)</f>
        <v>261</v>
      </c>
      <c r="AJ76" s="48">
        <f>VLOOKUP(D76,'wtr metrics'!C:AQ,8,FALSE)</f>
        <v>0.11797097999999999</v>
      </c>
      <c r="AK76" s="23">
        <f>VLOOKUP(D76,'wtr metrics'!C:M,11,FALSE)</f>
        <v>6.44</v>
      </c>
      <c r="AL76" s="20" t="str">
        <f>VLOOKUP(D76,'wtr metrics'!C:AQ,41,FALSE)</f>
        <v>x</v>
      </c>
      <c r="AM76" s="20" t="str">
        <f>VLOOKUP(D76,'wtr metrics'!C:AQ,37,FALSE)</f>
        <v>x</v>
      </c>
      <c r="AN76" s="20" t="str">
        <f>VLOOKUP(D76,'wtr metrics'!C:AQ,34,FALSE)</f>
        <v>x</v>
      </c>
      <c r="AO76" s="44" t="str">
        <f>VLOOKUP(D76,'wtr metrics'!C:AQ,25,FALSE)</f>
        <v>x</v>
      </c>
      <c r="AP76" s="20" t="str">
        <f>VLOOKUP(D76,'wtr metrics'!C:AQ,26,FALSE)</f>
        <v>x</v>
      </c>
      <c r="AQ76" s="93">
        <v>0.11797097999999999</v>
      </c>
      <c r="AR76" s="23" t="str">
        <f>VLOOKUP(D76,'wtr metrics'!C:AE,29,FALSE)</f>
        <v>x</v>
      </c>
      <c r="AS76" s="20">
        <v>79</v>
      </c>
      <c r="AT76" s="20" t="s">
        <v>1051</v>
      </c>
      <c r="AU76" s="20">
        <f>VLOOKUP(D76,'pl metrics'!A:H,5,FALSE)</f>
        <v>45</v>
      </c>
      <c r="AV76" s="20">
        <f>VLOOKUP(D76,'pl metrics'!BD:BH,2,FALSE)</f>
        <v>43</v>
      </c>
      <c r="AW76" s="20">
        <f>VLOOKUP(D76,'pl metrics'!BD:BH,3,FALSE)</f>
        <v>0</v>
      </c>
      <c r="AX76">
        <f>VLOOKUP(D76,'pl metrics'!J:S,5,FALSE)</f>
        <v>29</v>
      </c>
      <c r="AY76" s="67">
        <f>VLOOKUP(D76,'pl metrics'!AR:BB,11,FALSE)</f>
        <v>16</v>
      </c>
      <c r="AZ76" s="23">
        <f>VLOOKUP(D76,'pl metrics'!A:H,7,FALSE)</f>
        <v>4.5853658536585362</v>
      </c>
      <c r="BA76" s="45">
        <f>VLOOKUP(D76,'pl metrics'!J:Q,7,FALSE)</f>
        <v>4.5</v>
      </c>
      <c r="BB76" s="45">
        <f>VLOOKUP(D76,'pl metrics'!BO:BP,2,FALSE)</f>
        <v>4.71875</v>
      </c>
      <c r="BC76" s="44">
        <v>30.759569251460519</v>
      </c>
      <c r="BD76" s="44">
        <f t="shared" si="9"/>
        <v>24.233241632105265</v>
      </c>
      <c r="BE76" s="44">
        <f t="shared" si="10"/>
        <v>18.875</v>
      </c>
      <c r="BF76" s="44">
        <f>VLOOKUP(D76,'pl metrics'!A:H,8,FALSE)</f>
        <v>35.555555555555557</v>
      </c>
      <c r="BG76" s="45">
        <f>VLOOKUP(D76,'pl metrics'!J:Q,8,FALSE)</f>
        <v>17.241379310344829</v>
      </c>
      <c r="BH76" s="45">
        <f>VLOOKUP(D76,'pl metrics'!V:AA,5,FALSE)</f>
        <v>81.502648052834829</v>
      </c>
      <c r="BI76" s="44">
        <f>VLOOKUP(D76,'pl metrics'!AR:AX,6,FALSE)</f>
        <v>0</v>
      </c>
      <c r="BJ76" s="45">
        <f>VLOOKUP(D76,'pl metrics'!V:AA,6,FALSE)</f>
        <v>2.8689629846395729E-2</v>
      </c>
      <c r="BK76" s="45">
        <f>VLOOKUP(D76,'pl metrics'!J:S,9,FALSE)</f>
        <v>0</v>
      </c>
      <c r="BL76" s="45">
        <f>VLOOKUP(D76,'pl metrics'!V:AB,7,FALSE)</f>
        <v>3.4285714285714284</v>
      </c>
      <c r="BM76" s="132">
        <f>VLOOKUP(D76,'pl metrics'!AR:BA,8,FALSE)</f>
        <v>4.0149999999999997</v>
      </c>
      <c r="BN76" s="25">
        <f>VLOOKUP(D76,'pl metrics'!BD:BH,4,FALSE)</f>
        <v>3.9670000000000001</v>
      </c>
      <c r="BO76" s="44" t="str">
        <f>VLOOKUP(D76,'pl metrics'!BD:BH,5,FALSE)</f>
        <v>x</v>
      </c>
      <c r="BP76" s="133">
        <f>VLOOKUP(D76,'pl metrics'!AR:BA,9,FALSE)</f>
        <v>2.9430000000000001</v>
      </c>
      <c r="BQ76" s="133">
        <f>VLOOKUP(D76,'pl metrics'!AR:BA,10,FALSE)</f>
        <v>3.6030000000000002</v>
      </c>
      <c r="BR76" s="44">
        <f>VLOOKUP(D76,'pl metrics'!AN:AP,3,FALSE)</f>
        <v>106.41999999999999</v>
      </c>
      <c r="BS76" s="13">
        <f>VLOOKUP(D76,'pl metrics'!AN:AP,2,FALSE)</f>
        <v>11.6</v>
      </c>
      <c r="BX76" t="s">
        <v>26</v>
      </c>
      <c r="BY76" t="str">
        <f>VLOOKUP(B76,'site info'!H:T,13,FALSE)</f>
        <v>Transitional</v>
      </c>
      <c r="BZ76" t="str">
        <f>VLOOKUP(B76,'site info'!H:T,12,FALSE)</f>
        <v>Tidal</v>
      </c>
      <c r="CA76" t="str">
        <f>VLOOKUP(H76,'site info'!G:U,15,FALSE)</f>
        <v>Yes</v>
      </c>
      <c r="CB76" t="s">
        <v>1040</v>
      </c>
      <c r="CC76" s="44">
        <v>2334.81</v>
      </c>
      <c r="CD76" s="90" t="s">
        <v>1040</v>
      </c>
    </row>
    <row r="77" spans="1:82" x14ac:dyDescent="0.25">
      <c r="A77" t="s">
        <v>234</v>
      </c>
      <c r="B77" t="s">
        <v>292</v>
      </c>
      <c r="C77" t="s">
        <v>285</v>
      </c>
      <c r="D77" s="43" t="s">
        <v>291</v>
      </c>
      <c r="E77" t="s">
        <v>290</v>
      </c>
      <c r="F77">
        <f>VLOOKUP(B77,'site info'!H:M,5,FALSE)</f>
        <v>34.883623</v>
      </c>
      <c r="G77">
        <f>VLOOKUP(B77,'site info'!H:M,6,FALSE)</f>
        <v>-76.515964999999994</v>
      </c>
      <c r="H77" t="s">
        <v>285</v>
      </c>
      <c r="I77" s="20">
        <v>2022</v>
      </c>
      <c r="J77" s="20">
        <v>11</v>
      </c>
      <c r="K77" s="20">
        <v>2</v>
      </c>
      <c r="L77" s="20">
        <v>3</v>
      </c>
      <c r="M77" s="22">
        <v>5.7275030639107856E-3</v>
      </c>
      <c r="N77" s="24">
        <v>3.3343257000677416E-3</v>
      </c>
      <c r="O77" s="23" t="s">
        <v>77</v>
      </c>
      <c r="P77" s="68" t="s">
        <v>45</v>
      </c>
      <c r="Q77" s="23">
        <v>0.5</v>
      </c>
      <c r="R77">
        <v>0.02</v>
      </c>
      <c r="S77">
        <v>0.02</v>
      </c>
      <c r="T77" s="20">
        <f>VLOOKUP(D77,'sl metrics top horiz'!B:H,2,FALSE)</f>
        <v>114.00333333333333</v>
      </c>
      <c r="U77">
        <f>VLOOKUP(D77,'sl metrics top horiz'!$B:$H,3,FALSE)</f>
        <v>1.1133333333333333</v>
      </c>
      <c r="V77" s="20">
        <f>VLOOKUP(D77,'sl metrics top horiz'!$B:$H,4,FALSE)</f>
        <v>20.223333333333333</v>
      </c>
      <c r="W77" s="44">
        <f>VLOOKUP(D77,'sl metrics top horiz'!$B:$H,5,FALSE)</f>
        <v>940.33333333333337</v>
      </c>
      <c r="X77" s="44">
        <f>VLOOKUP(D77,'sl metrics top horiz'!Q:R,2,FALSE)</f>
        <v>986.30666666666673</v>
      </c>
      <c r="Y77" s="44">
        <f>VLOOKUP(D77,'sl metrics top horiz'!M:O,3,FALSE)</f>
        <v>84</v>
      </c>
      <c r="Z77" s="44">
        <f>VLOOKUP(D77,'sl metrics top horiz'!B:K,8,FALSE)</f>
        <v>527</v>
      </c>
      <c r="AA77" s="44">
        <f>VLOOKUP(D77,'sl metrics top horiz'!B:K,9,FALSE)</f>
        <v>380</v>
      </c>
      <c r="AB77" s="44">
        <f t="shared" si="11"/>
        <v>907</v>
      </c>
      <c r="AC77" s="44">
        <f>VLOOKUP(D77,'sl metrics top horiz'!M:N,2,FALSE)</f>
        <v>5.7144528019023983</v>
      </c>
      <c r="AD77" s="20">
        <f>VLOOKUP(D77,'sl metrics top horiz'!$B:$H,6,FALSE)</f>
        <v>9.2666666666666657</v>
      </c>
      <c r="AE77" s="44">
        <f>VLOOKUP(D77,'sl metrics top horiz'!$B:$H,7,FALSE)</f>
        <v>4.9666666666666677</v>
      </c>
      <c r="AF77" s="20" t="str">
        <f>VLOOKUP(D77,'wtr metrics'!C:AQ,23,FALSE)</f>
        <v>x</v>
      </c>
      <c r="AG77" s="20" t="str">
        <f>VLOOKUP(D77,'wtr metrics'!C:AQ,19,FALSE)</f>
        <v>x</v>
      </c>
      <c r="AH77" s="20" t="str">
        <f>VLOOKUP(D77,'wtr metrics'!C:AQ,16,FALSE)</f>
        <v>x</v>
      </c>
      <c r="AI77" s="44" t="str">
        <f>VLOOKUP(D77,'wtr metrics'!C:AQ,12,FALSE)</f>
        <v>x</v>
      </c>
      <c r="AJ77" s="23" t="str">
        <f>VLOOKUP(D77,'wtr metrics'!C:AQ,8,FALSE)</f>
        <v>x</v>
      </c>
      <c r="AK77" s="23" t="str">
        <f>VLOOKUP(D77,'wtr metrics'!C:M,11,FALSE)</f>
        <v>x</v>
      </c>
      <c r="AL77" s="20">
        <f>VLOOKUP(D77,'wtr metrics'!C:AQ,41,FALSE)</f>
        <v>2200</v>
      </c>
      <c r="AM77" s="20">
        <f>VLOOKUP(D77,'wtr metrics'!C:AQ,37,FALSE)</f>
        <v>560</v>
      </c>
      <c r="AN77" s="20">
        <f>VLOOKUP(D77,'wtr metrics'!C:AQ,34,FALSE)</f>
        <v>18</v>
      </c>
      <c r="AO77" s="44">
        <f>VLOOKUP(D77,'wtr metrics'!C:AQ,25,FALSE)</f>
        <v>10125</v>
      </c>
      <c r="AP77" s="20">
        <f>VLOOKUP(D77,'wtr metrics'!C:AQ,26,FALSE)</f>
        <v>6.59</v>
      </c>
      <c r="AQ77" s="23">
        <v>6.59</v>
      </c>
      <c r="AR77" s="23">
        <f>VLOOKUP(D77,'wtr metrics'!C:AE,29,FALSE)</f>
        <v>4.55</v>
      </c>
      <c r="AS77" s="20">
        <v>69</v>
      </c>
      <c r="AT77" s="13" t="s">
        <v>1051</v>
      </c>
      <c r="AU77" s="20">
        <f>VLOOKUP(D77,'pl metrics'!A:H,5,FALSE)</f>
        <v>19</v>
      </c>
      <c r="AV77" s="20">
        <f>VLOOKUP(D77,'pl metrics'!BD:BH,2,FALSE)</f>
        <v>19</v>
      </c>
      <c r="AW77" s="20">
        <f>VLOOKUP(D77,'pl metrics'!BD:BH,3,FALSE)</f>
        <v>0</v>
      </c>
      <c r="AX77">
        <f>VLOOKUP(D77,'pl metrics'!J:S,5,FALSE)</f>
        <v>9</v>
      </c>
      <c r="AY77">
        <f>VLOOKUP(D77,'pl metrics'!AR:BB,11,FALSE)</f>
        <v>10</v>
      </c>
      <c r="AZ77" s="23">
        <f>VLOOKUP(D77,'pl metrics'!A:H,7,FALSE)</f>
        <v>4.9722222222222223</v>
      </c>
      <c r="BA77" s="45">
        <f>VLOOKUP(D77,'pl metrics'!J:Q,7,FALSE)</f>
        <v>5.5555555555555554</v>
      </c>
      <c r="BB77" s="45">
        <f>VLOOKUP(D77,'pl metrics'!BO:BP,2,FALSE)</f>
        <v>4.3888888888888893</v>
      </c>
      <c r="BC77" s="44">
        <v>21.673414191493908</v>
      </c>
      <c r="BD77" s="44">
        <f t="shared" si="9"/>
        <v>16.666666666666664</v>
      </c>
      <c r="BE77" s="137">
        <f t="shared" si="10"/>
        <v>13.878885286294556</v>
      </c>
      <c r="BF77" s="44">
        <f>VLOOKUP(D77,'pl metrics'!A:H,8,FALSE)</f>
        <v>68.421052631578945</v>
      </c>
      <c r="BG77" s="45">
        <f>VLOOKUP(D77,'pl metrics'!J:Q,8,FALSE)</f>
        <v>77.777777777777786</v>
      </c>
      <c r="BH77" s="45">
        <f>VLOOKUP(D77,'pl metrics'!V:AA,5,FALSE)</f>
        <v>97.67647058823529</v>
      </c>
      <c r="BI77" s="44">
        <f>VLOOKUP(D77,'pl metrics'!AR:AX,6,FALSE)</f>
        <v>0</v>
      </c>
      <c r="BJ77" s="45">
        <f>VLOOKUP(D77,'pl metrics'!V:AA,6,FALSE)</f>
        <v>0</v>
      </c>
      <c r="BK77" s="45">
        <f>VLOOKUP(D77,'pl metrics'!J:S,9,FALSE)</f>
        <v>0</v>
      </c>
      <c r="BL77" s="45">
        <f>VLOOKUP(D77,'pl metrics'!V:AB,7,FALSE)</f>
        <v>3.4680851063829787</v>
      </c>
      <c r="BM77" s="25">
        <f>VLOOKUP(D77,'pl metrics'!AR:BA,8,FALSE)</f>
        <v>3.1080000000000001</v>
      </c>
      <c r="BN77" s="25">
        <f>VLOOKUP(D77,'pl metrics'!BD:BH,4,FALSE)</f>
        <v>3.1080000000000001</v>
      </c>
      <c r="BO77" s="44" t="str">
        <f>VLOOKUP(D77,'pl metrics'!BD:BH,5,FALSE)</f>
        <v>x</v>
      </c>
      <c r="BP77">
        <f>VLOOKUP(D77,'pl metrics'!AR:BA,9,FALSE)</f>
        <v>2.4590000000000001</v>
      </c>
      <c r="BQ77">
        <f>VLOOKUP(D77,'pl metrics'!AR:BA,10,FALSE)</f>
        <v>2.3490000000000002</v>
      </c>
      <c r="BR77" s="44">
        <f>VLOOKUP(D77,'pl metrics'!AN:AP,3,FALSE)</f>
        <v>12.175000000000001</v>
      </c>
      <c r="BS77" s="13">
        <f>VLOOKUP(D77,'pl metrics'!AN:AP,2,FALSE)</f>
        <v>1.5000000000000002</v>
      </c>
      <c r="BT77" s="44">
        <f>VLOOKUP(D77,'pl metrics'!AJ:AK,2,FALSE)</f>
        <v>31.939999999999998</v>
      </c>
      <c r="BU77" s="44">
        <f>VLOOKUP(D77,'pl metrics'!$AE:$AH,2,FALSE)</f>
        <v>9.84</v>
      </c>
      <c r="BV77" s="44">
        <f>VLOOKUP(D77,'pl metrics'!$AE:$AH,3,FALSE)</f>
        <v>2.82</v>
      </c>
      <c r="BW77" s="44">
        <f>VLOOKUP(D77,'pl metrics'!$AE:$AH,4,FALSE)</f>
        <v>0.44000000000000006</v>
      </c>
      <c r="BX77" t="s">
        <v>26</v>
      </c>
      <c r="BY77" t="str">
        <f>VLOOKUP(B77,'site info'!H:T,13,FALSE)</f>
        <v>Transitional</v>
      </c>
      <c r="BZ77" t="str">
        <f>VLOOKUP(B77,'site info'!H:T,12,FALSE)</f>
        <v>Tidal</v>
      </c>
      <c r="CA77" t="str">
        <f>VLOOKUP(H77,'site info'!G:U,15,FALSE)</f>
        <v>Yes</v>
      </c>
      <c r="CB77" t="s">
        <v>1040</v>
      </c>
      <c r="CC77" s="44">
        <v>940.33333333333337</v>
      </c>
      <c r="CD77" s="90" t="s">
        <v>1040</v>
      </c>
    </row>
    <row r="78" spans="1:82" x14ac:dyDescent="0.25">
      <c r="A78" t="s">
        <v>1121</v>
      </c>
      <c r="B78" t="s">
        <v>315</v>
      </c>
      <c r="C78" t="s">
        <v>310</v>
      </c>
      <c r="D78" s="43" t="s">
        <v>315</v>
      </c>
      <c r="F78">
        <f>VLOOKUP(B78,'site info'!H:M,5,FALSE)</f>
        <v>35.369695</v>
      </c>
      <c r="G78">
        <f>VLOOKUP(B78,'site info'!H:M,6,FALSE)</f>
        <v>-76.849479000000002</v>
      </c>
      <c r="H78" t="s">
        <v>310</v>
      </c>
      <c r="I78" s="20">
        <v>2013</v>
      </c>
      <c r="J78" s="20">
        <v>7</v>
      </c>
      <c r="K78" s="20">
        <v>1</v>
      </c>
      <c r="L78" s="20">
        <v>1</v>
      </c>
      <c r="M78" s="22">
        <v>7.079335680236486E-3</v>
      </c>
      <c r="N78" s="24">
        <v>3.0412080205881671E-3</v>
      </c>
      <c r="O78" s="23" t="s">
        <v>28</v>
      </c>
      <c r="P78" s="20" t="s">
        <v>26</v>
      </c>
      <c r="Q78" s="23">
        <v>0.9144000000000001</v>
      </c>
      <c r="R78">
        <v>0.18</v>
      </c>
      <c r="S78">
        <v>0.18</v>
      </c>
      <c r="U78"/>
      <c r="V78" s="20"/>
      <c r="AJ78" s="23"/>
      <c r="AK78" s="23"/>
      <c r="AO78" s="44"/>
      <c r="AU78" s="20">
        <f>VLOOKUP(D78,'pl metrics'!A:H,5,FALSE)</f>
        <v>16</v>
      </c>
      <c r="AV78" s="20">
        <f>VLOOKUP(D78,'pl metrics'!BD:BH,2,FALSE)</f>
        <v>13</v>
      </c>
      <c r="AW78" s="20">
        <f>VLOOKUP(D78,'pl metrics'!BD:BH,3,FALSE)</f>
        <v>3</v>
      </c>
      <c r="AX78">
        <f>VLOOKUP(D78,'pl metrics'!J:S,5,FALSE)</f>
        <v>5</v>
      </c>
      <c r="AY78">
        <f>VLOOKUP(D78,'pl metrics'!AR:BB,11,FALSE)</f>
        <v>11</v>
      </c>
      <c r="AZ78" s="23">
        <f>VLOOKUP(D78,'pl metrics'!A:H,7,FALSE)</f>
        <v>4.1875</v>
      </c>
      <c r="BA78" s="45">
        <f>VLOOKUP(D78,'pl metrics'!J:Q,7,FALSE)</f>
        <v>4.5999999999999996</v>
      </c>
      <c r="BB78" s="45">
        <f>VLOOKUP(D78,'pl metrics'!BO:BP,2,FALSE)</f>
        <v>4</v>
      </c>
      <c r="BC78" s="44">
        <v>16.75</v>
      </c>
      <c r="BD78" s="44">
        <f t="shared" si="9"/>
        <v>10.285912696499032</v>
      </c>
      <c r="BE78" s="137">
        <f t="shared" si="10"/>
        <v>13.266499161421599</v>
      </c>
      <c r="BF78" s="44">
        <f>VLOOKUP(D78,'pl metrics'!A:H,8,FALSE)</f>
        <v>25</v>
      </c>
      <c r="BG78" s="45">
        <f>VLOOKUP(D78,'pl metrics'!J:Q,8,FALSE)</f>
        <v>20</v>
      </c>
      <c r="BH78" s="45">
        <f>VLOOKUP(D78,'pl metrics'!V:AA,5,FALSE)</f>
        <v>41.093321006664183</v>
      </c>
      <c r="BI78" s="44">
        <f>VLOOKUP(D78,'pl metrics'!AR:AX,6,FALSE)</f>
        <v>18.75</v>
      </c>
      <c r="BJ78" s="45">
        <f>VLOOKUP(D78,'pl metrics'!V:AA,6,FALSE)</f>
        <v>28.042490481501687</v>
      </c>
      <c r="BK78" s="45">
        <f>VLOOKUP(D78,'pl metrics'!J:S,9,FALSE)</f>
        <v>6.25</v>
      </c>
      <c r="BL78" s="45">
        <f>VLOOKUP(D78,'pl metrics'!V:AB,7,FALSE)</f>
        <v>3.25</v>
      </c>
      <c r="BM78" s="25">
        <f>VLOOKUP(D78,'pl metrics'!AR:BA,8,FALSE)</f>
        <v>2.931</v>
      </c>
      <c r="BN78" s="25">
        <f>VLOOKUP(D78,'pl metrics'!BD:BH,4,FALSE)</f>
        <v>2.726</v>
      </c>
      <c r="BO78" s="44">
        <f>VLOOKUP(D78,'pl metrics'!BD:BH,5,FALSE)</f>
        <v>1.1990000000000001</v>
      </c>
      <c r="BP78">
        <f>VLOOKUP(D78,'pl metrics'!AR:BA,9,FALSE)</f>
        <v>2.5539999999999998</v>
      </c>
      <c r="BQ78">
        <f>VLOOKUP(D78,'pl metrics'!AR:BA,10,FALSE)</f>
        <v>1.738</v>
      </c>
      <c r="BR78" s="44"/>
      <c r="BX78" t="str">
        <f>VLOOKUP(B78,'site info'!H:T,11,FALSE)</f>
        <v>Forest</v>
      </c>
      <c r="BY78" t="str">
        <f>VLOOKUP(B78,'site info'!H:T,13,FALSE)</f>
        <v>Fresh</v>
      </c>
      <c r="BZ78" t="str">
        <f>VLOOKUP(B78,'site info'!H:T,12,FALSE)</f>
        <v>Tidal</v>
      </c>
      <c r="CA78" t="str">
        <f>VLOOKUP(H78,'site info'!G:U,15,FALSE)</f>
        <v>Yes</v>
      </c>
    </row>
    <row r="79" spans="1:82" x14ac:dyDescent="0.25">
      <c r="A79" t="s">
        <v>1121</v>
      </c>
      <c r="B79" t="s">
        <v>316</v>
      </c>
      <c r="C79" t="s">
        <v>310</v>
      </c>
      <c r="D79" s="43" t="s">
        <v>316</v>
      </c>
      <c r="F79">
        <f>VLOOKUP(B79,'site info'!H:M,5,FALSE)</f>
        <v>35.369695</v>
      </c>
      <c r="G79">
        <f>VLOOKUP(B79,'site info'!H:M,6,FALSE)</f>
        <v>-76.849479000000002</v>
      </c>
      <c r="H79" t="s">
        <v>310</v>
      </c>
      <c r="I79" s="20">
        <v>2016</v>
      </c>
      <c r="J79" s="20">
        <v>7</v>
      </c>
      <c r="K79" s="20">
        <v>1.5</v>
      </c>
      <c r="L79" s="20">
        <v>2</v>
      </c>
      <c r="M79" s="22">
        <v>7.079335680236486E-3</v>
      </c>
      <c r="N79" s="24">
        <v>3.0412080205881671E-3</v>
      </c>
      <c r="O79" s="23" t="s">
        <v>28</v>
      </c>
      <c r="P79" s="20" t="s">
        <v>26</v>
      </c>
      <c r="Q79" s="23">
        <v>0.9144000000000001</v>
      </c>
      <c r="R79">
        <v>0.18</v>
      </c>
      <c r="S79">
        <v>0.18</v>
      </c>
      <c r="U79"/>
      <c r="V79" s="20"/>
      <c r="AJ79" s="23"/>
      <c r="AK79" s="23"/>
      <c r="AO79" s="44"/>
      <c r="AU79" s="20">
        <f>VLOOKUP(D79,'pl metrics'!A:H,5,FALSE)</f>
        <v>19</v>
      </c>
      <c r="AV79" s="20">
        <f>VLOOKUP(D79,'pl metrics'!BD:BH,2,FALSE)</f>
        <v>16</v>
      </c>
      <c r="AW79" s="20">
        <f>VLOOKUP(D79,'pl metrics'!BD:BH,3,FALSE)</f>
        <v>3</v>
      </c>
      <c r="AX79">
        <f>VLOOKUP(D79,'pl metrics'!J:S,5,FALSE)</f>
        <v>8</v>
      </c>
      <c r="AY79" s="67">
        <f>VLOOKUP(D79,'pl metrics'!AR:BB,11,FALSE)</f>
        <v>11</v>
      </c>
      <c r="AZ79" s="23">
        <f>VLOOKUP(D79,'pl metrics'!A:H,7,FALSE)</f>
        <v>4.1052631578947372</v>
      </c>
      <c r="BA79" s="45">
        <f>VLOOKUP(D79,'pl metrics'!J:Q,7,FALSE)</f>
        <v>4.625</v>
      </c>
      <c r="BB79" s="45">
        <f>VLOOKUP(D79,'pl metrics'!BO:BP,2,FALSE)</f>
        <v>3.7272727272727271</v>
      </c>
      <c r="BC79" s="44">
        <v>17.89442724190382</v>
      </c>
      <c r="BD79" s="44">
        <f t="shared" si="9"/>
        <v>13.08147545195113</v>
      </c>
      <c r="BE79" s="44">
        <f t="shared" si="10"/>
        <v>12.361965127688308</v>
      </c>
      <c r="BF79" s="44">
        <f>VLOOKUP(D79,'pl metrics'!A:H,8,FALSE)</f>
        <v>21.052631578947366</v>
      </c>
      <c r="BG79" s="45">
        <f>VLOOKUP(D79,'pl metrics'!J:Q,8,FALSE)</f>
        <v>12.5</v>
      </c>
      <c r="BH79" s="45">
        <f>VLOOKUP(D79,'pl metrics'!V:AA,5,FALSE)</f>
        <v>28.809156504969696</v>
      </c>
      <c r="BI79" s="44">
        <f>VLOOKUP(D79,'pl metrics'!AR:AX,6,FALSE)</f>
        <v>15.789473684210526</v>
      </c>
      <c r="BJ79" s="45">
        <f>VLOOKUP(D79,'pl metrics'!V:AA,6,FALSE)</f>
        <v>9.0261414221039509</v>
      </c>
      <c r="BK79" s="45">
        <f>VLOOKUP(D79,'pl metrics'!J:S,9,FALSE)</f>
        <v>5.2631578947368416</v>
      </c>
      <c r="BL79" s="45">
        <f>VLOOKUP(D79,'pl metrics'!V:AB,7,FALSE)</f>
        <v>3.3684210526315788</v>
      </c>
      <c r="BM79" s="132">
        <f>VLOOKUP(D79,'pl metrics'!AR:BA,8,FALSE)</f>
        <v>3.1190000000000002</v>
      </c>
      <c r="BN79" s="25">
        <f>VLOOKUP(D79,'pl metrics'!BD:BH,4,FALSE)</f>
        <v>2.9460000000000002</v>
      </c>
      <c r="BO79" s="44">
        <f>VLOOKUP(D79,'pl metrics'!BD:BH,5,FALSE)</f>
        <v>1.2130000000000001</v>
      </c>
      <c r="BP79" s="133">
        <f>VLOOKUP(D79,'pl metrics'!AR:BA,9,FALSE)</f>
        <v>2.5680000000000001</v>
      </c>
      <c r="BQ79" s="133">
        <f>VLOOKUP(D79,'pl metrics'!AR:BA,10,FALSE)</f>
        <v>2.2360000000000002</v>
      </c>
      <c r="BR79" s="44"/>
      <c r="BX79" t="str">
        <f>VLOOKUP(B79,'site info'!H:T,11,FALSE)</f>
        <v>Forest</v>
      </c>
      <c r="BY79" t="str">
        <f>VLOOKUP(B79,'site info'!H:T,13,FALSE)</f>
        <v>Fresh</v>
      </c>
      <c r="BZ79" t="str">
        <f>VLOOKUP(B79,'site info'!H:T,12,FALSE)</f>
        <v>Tidal</v>
      </c>
      <c r="CA79" t="str">
        <f>VLOOKUP(H79,'site info'!G:U,15,FALSE)</f>
        <v>Yes</v>
      </c>
    </row>
    <row r="80" spans="1:82" x14ac:dyDescent="0.25">
      <c r="A80" t="s">
        <v>1121</v>
      </c>
      <c r="B80" t="s">
        <v>312</v>
      </c>
      <c r="C80" t="s">
        <v>310</v>
      </c>
      <c r="D80" s="43" t="s">
        <v>312</v>
      </c>
      <c r="F80">
        <f>VLOOKUP(B80,'site info'!H:M,5,FALSE)</f>
        <v>35.369695</v>
      </c>
      <c r="G80">
        <f>VLOOKUP(B80,'site info'!H:M,6,FALSE)</f>
        <v>-76.849479000000002</v>
      </c>
      <c r="H80" t="s">
        <v>310</v>
      </c>
      <c r="I80" s="20">
        <v>2020</v>
      </c>
      <c r="J80" s="20">
        <v>7</v>
      </c>
      <c r="K80" s="20">
        <v>2</v>
      </c>
      <c r="L80" s="20">
        <v>3</v>
      </c>
      <c r="M80" s="22">
        <v>7.079335680236486E-3</v>
      </c>
      <c r="N80" s="24">
        <v>3.0412080205881671E-3</v>
      </c>
      <c r="O80" s="23" t="s">
        <v>28</v>
      </c>
      <c r="P80" s="20" t="s">
        <v>26</v>
      </c>
      <c r="Q80" s="23">
        <v>0.9144000000000001</v>
      </c>
      <c r="R80">
        <v>0.18</v>
      </c>
      <c r="S80">
        <v>0.18</v>
      </c>
      <c r="U80"/>
      <c r="V80" s="20"/>
      <c r="AJ80" s="23"/>
      <c r="AK80" s="23"/>
      <c r="AO80" s="44"/>
      <c r="AU80" s="20">
        <f>VLOOKUP(D80,'pl metrics'!A:H,5,FALSE)</f>
        <v>23</v>
      </c>
      <c r="AV80" s="20">
        <f>VLOOKUP(D80,'pl metrics'!BD:BH,2,FALSE)</f>
        <v>20</v>
      </c>
      <c r="AW80" s="20">
        <f>VLOOKUP(D80,'pl metrics'!BD:BH,3,FALSE)</f>
        <v>3</v>
      </c>
      <c r="AX80">
        <f>VLOOKUP(D80,'pl metrics'!J:S,5,FALSE)</f>
        <v>9</v>
      </c>
      <c r="AY80">
        <f>VLOOKUP(D80,'pl metrics'!AR:BB,11,FALSE)</f>
        <v>14</v>
      </c>
      <c r="AZ80" s="23">
        <f>VLOOKUP(D80,'pl metrics'!A:H,7,FALSE)</f>
        <v>4.0434782608695654</v>
      </c>
      <c r="BA80" s="45">
        <f>VLOOKUP(D80,'pl metrics'!J:Q,7,FALSE)</f>
        <v>4.5555555555555554</v>
      </c>
      <c r="BB80" s="45">
        <f>VLOOKUP(D80,'pl metrics'!BO:BP,2,FALSE)</f>
        <v>3.7142857142857144</v>
      </c>
      <c r="BC80" s="44">
        <v>19.391840507307951</v>
      </c>
      <c r="BD80" s="44">
        <f t="shared" si="9"/>
        <v>13.666666666666666</v>
      </c>
      <c r="BE80" s="137">
        <f t="shared" si="10"/>
        <v>13.897584579446068</v>
      </c>
      <c r="BF80" s="44">
        <f>VLOOKUP(D80,'pl metrics'!A:H,8,FALSE)</f>
        <v>21.739130434782609</v>
      </c>
      <c r="BG80" s="45">
        <f>VLOOKUP(D80,'pl metrics'!J:Q,8,FALSE)</f>
        <v>22.222222222222221</v>
      </c>
      <c r="BH80" s="45">
        <f>VLOOKUP(D80,'pl metrics'!V:AA,5,FALSE)</f>
        <v>38.294847878841217</v>
      </c>
      <c r="BI80" s="44">
        <f>VLOOKUP(D80,'pl metrics'!AR:AX,6,FALSE)</f>
        <v>13.043478260869565</v>
      </c>
      <c r="BJ80" s="45">
        <f>VLOOKUP(D80,'pl metrics'!V:AA,6,FALSE)</f>
        <v>8.2295205123896196</v>
      </c>
      <c r="BK80" s="45">
        <f>VLOOKUP(D80,'pl metrics'!J:S,9,FALSE)</f>
        <v>4.3478260869565215</v>
      </c>
      <c r="BL80" s="45">
        <f>VLOOKUP(D80,'pl metrics'!V:AB,7,FALSE)</f>
        <v>3.347826086956522</v>
      </c>
      <c r="BM80" s="25">
        <f>VLOOKUP(D80,'pl metrics'!AR:BA,8,FALSE)</f>
        <v>3.2989999999999999</v>
      </c>
      <c r="BN80" s="25">
        <f>VLOOKUP(D80,'pl metrics'!BD:BH,4,FALSE)</f>
        <v>3.1579999999999999</v>
      </c>
      <c r="BO80" s="44">
        <f>VLOOKUP(D80,'pl metrics'!BD:BH,5,FALSE)</f>
        <v>1.2130000000000001</v>
      </c>
      <c r="BP80">
        <f>VLOOKUP(D80,'pl metrics'!AR:BA,9,FALSE)</f>
        <v>2.7970000000000002</v>
      </c>
      <c r="BQ80">
        <f>VLOOKUP(D80,'pl metrics'!AR:BA,10,FALSE)</f>
        <v>2.351</v>
      </c>
      <c r="BR80" s="44"/>
      <c r="BX80" t="str">
        <f>VLOOKUP(B80,'site info'!H:T,11,FALSE)</f>
        <v>Forest</v>
      </c>
      <c r="BY80" t="str">
        <f>VLOOKUP(B80,'site info'!H:T,13,FALSE)</f>
        <v>Fresh</v>
      </c>
      <c r="BZ80" t="str">
        <f>VLOOKUP(B80,'site info'!H:T,12,FALSE)</f>
        <v>Tidal</v>
      </c>
      <c r="CA80" t="str">
        <f>VLOOKUP(H80,'site info'!G:U,15,FALSE)</f>
        <v>Yes</v>
      </c>
    </row>
    <row r="81" spans="1:82" x14ac:dyDescent="0.25">
      <c r="A81" t="s">
        <v>1121</v>
      </c>
      <c r="B81" t="s">
        <v>319</v>
      </c>
      <c r="C81" t="s">
        <v>317</v>
      </c>
      <c r="D81" s="43" t="s">
        <v>319</v>
      </c>
      <c r="F81">
        <f>VLOOKUP(B81,'site info'!H:M,5,FALSE)</f>
        <v>35.390692999999999</v>
      </c>
      <c r="G81">
        <f>VLOOKUP(B81,'site info'!H:M,6,FALSE)</f>
        <v>-76.828215999999998</v>
      </c>
      <c r="H81" t="s">
        <v>317</v>
      </c>
      <c r="I81" s="20">
        <v>2013</v>
      </c>
      <c r="J81" s="20">
        <v>7</v>
      </c>
      <c r="K81" s="20">
        <v>1</v>
      </c>
      <c r="L81" s="20">
        <v>1</v>
      </c>
      <c r="M81" s="22">
        <v>8.3507350770175084E-3</v>
      </c>
      <c r="N81" s="24">
        <v>1.8098700934326864E-3</v>
      </c>
      <c r="O81" s="23" t="s">
        <v>28</v>
      </c>
      <c r="P81" s="20" t="s">
        <v>26</v>
      </c>
      <c r="Q81" s="23">
        <v>1.5</v>
      </c>
      <c r="R81">
        <v>0.17</v>
      </c>
      <c r="S81">
        <v>0.17</v>
      </c>
      <c r="U81"/>
      <c r="V81" s="20"/>
      <c r="AJ81" s="23"/>
      <c r="AK81" s="23"/>
      <c r="AO81" s="44"/>
      <c r="AU81" s="20">
        <f>VLOOKUP(D81,'pl metrics'!A:H,5,FALSE)</f>
        <v>22</v>
      </c>
      <c r="AV81" s="20">
        <f>VLOOKUP(D81,'pl metrics'!BD:BH,2,FALSE)</f>
        <v>19</v>
      </c>
      <c r="AW81" s="20">
        <f>VLOOKUP(D81,'pl metrics'!BD:BH,3,FALSE)</f>
        <v>2</v>
      </c>
      <c r="AX81">
        <f>VLOOKUP(D81,'pl metrics'!J:S,5,FALSE)</f>
        <v>9</v>
      </c>
      <c r="AY81">
        <f>VLOOKUP(D81,'pl metrics'!AR:BB,11,FALSE)</f>
        <v>13</v>
      </c>
      <c r="AZ81" s="23">
        <f>VLOOKUP(D81,'pl metrics'!A:H,7,FALSE)</f>
        <v>4.3809523809523814</v>
      </c>
      <c r="BA81" s="45">
        <f>VLOOKUP(D81,'pl metrics'!J:Q,7,FALSE)</f>
        <v>5.25</v>
      </c>
      <c r="BB81" s="45">
        <f>VLOOKUP(D81,'pl metrics'!BO:BP,2,FALSE)</f>
        <v>3.8461538461538463</v>
      </c>
      <c r="BC81" s="44">
        <v>20.548488090655027</v>
      </c>
      <c r="BD81" s="44">
        <f t="shared" si="9"/>
        <v>15.75</v>
      </c>
      <c r="BE81" s="137">
        <f t="shared" si="10"/>
        <v>13.867504905630728</v>
      </c>
      <c r="BF81" s="44">
        <f>VLOOKUP(D81,'pl metrics'!A:H,8,FALSE)</f>
        <v>22.727272727272727</v>
      </c>
      <c r="BG81" s="45">
        <f>VLOOKUP(D81,'pl metrics'!J:Q,8,FALSE)</f>
        <v>11.111111111111111</v>
      </c>
      <c r="BH81" s="45">
        <f>VLOOKUP(D81,'pl metrics'!V:AA,5,FALSE)</f>
        <v>16.933089123572739</v>
      </c>
      <c r="BI81" s="44">
        <f>VLOOKUP(D81,'pl metrics'!AR:AX,6,FALSE)</f>
        <v>9.5238095238095237</v>
      </c>
      <c r="BJ81" s="45">
        <f>VLOOKUP(D81,'pl metrics'!V:AA,6,FALSE)</f>
        <v>1.2635516932309732</v>
      </c>
      <c r="BK81" s="45">
        <f>VLOOKUP(D81,'pl metrics'!J:S,9,FALSE)</f>
        <v>4.5454545454545459</v>
      </c>
      <c r="BL81" s="45">
        <f>VLOOKUP(D81,'pl metrics'!V:AB,7,FALSE)</f>
        <v>3.5454545454545454</v>
      </c>
      <c r="BM81" s="25">
        <f>VLOOKUP(D81,'pl metrics'!AR:BA,8,FALSE)</f>
        <v>3.2669999999999999</v>
      </c>
      <c r="BN81" s="25">
        <f>VLOOKUP(D81,'pl metrics'!BD:BH,4,FALSE)</f>
        <v>3.1160000000000001</v>
      </c>
      <c r="BO81" s="44">
        <f>VLOOKUP(D81,'pl metrics'!BD:BH,5,FALSE)</f>
        <v>0.7964</v>
      </c>
      <c r="BP81">
        <f>VLOOKUP(D81,'pl metrics'!AR:BA,9,FALSE)</f>
        <v>2.7330000000000001</v>
      </c>
      <c r="BQ81">
        <f>VLOOKUP(D81,'pl metrics'!AR:BA,10,FALSE)</f>
        <v>2.363</v>
      </c>
      <c r="BR81" s="44"/>
      <c r="BX81" t="str">
        <f>VLOOKUP(B81,'site info'!H:T,11,FALSE)</f>
        <v>Forest</v>
      </c>
      <c r="BY81" t="str">
        <f>VLOOKUP(B81,'site info'!H:T,13,FALSE)</f>
        <v>Fresh</v>
      </c>
      <c r="BZ81" t="str">
        <f>VLOOKUP(B81,'site info'!H:T,12,FALSE)</f>
        <v>Tidal</v>
      </c>
      <c r="CA81" t="str">
        <f>VLOOKUP(H81,'site info'!G:U,15,FALSE)</f>
        <v>Yes</v>
      </c>
    </row>
    <row r="82" spans="1:82" x14ac:dyDescent="0.25">
      <c r="A82" t="s">
        <v>1121</v>
      </c>
      <c r="B82" t="s">
        <v>320</v>
      </c>
      <c r="C82" t="s">
        <v>317</v>
      </c>
      <c r="D82" s="43" t="s">
        <v>320</v>
      </c>
      <c r="F82">
        <f>VLOOKUP(B82,'site info'!H:M,5,FALSE)</f>
        <v>35.390692999999999</v>
      </c>
      <c r="G82">
        <f>VLOOKUP(B82,'site info'!H:M,6,FALSE)</f>
        <v>-76.828215999999998</v>
      </c>
      <c r="H82" t="s">
        <v>317</v>
      </c>
      <c r="I82" s="20">
        <v>2016</v>
      </c>
      <c r="J82" s="20">
        <v>7</v>
      </c>
      <c r="K82" s="20">
        <v>1.5</v>
      </c>
      <c r="L82" s="20">
        <v>2</v>
      </c>
      <c r="M82" s="22">
        <v>8.3507350770175084E-3</v>
      </c>
      <c r="N82" s="24">
        <v>1.8098700934326864E-3</v>
      </c>
      <c r="O82" s="23" t="s">
        <v>28</v>
      </c>
      <c r="P82" s="20" t="s">
        <v>26</v>
      </c>
      <c r="Q82" s="23">
        <v>1.5</v>
      </c>
      <c r="R82">
        <v>0.17</v>
      </c>
      <c r="S82">
        <v>0.17</v>
      </c>
      <c r="U82"/>
      <c r="V82" s="20"/>
      <c r="AJ82" s="23"/>
      <c r="AK82" s="23"/>
      <c r="AO82" s="44"/>
      <c r="AU82" s="20">
        <f>VLOOKUP(D82,'pl metrics'!A:H,5,FALSE)</f>
        <v>25</v>
      </c>
      <c r="AV82" s="20">
        <f>VLOOKUP(D82,'pl metrics'!BD:BH,2,FALSE)</f>
        <v>22</v>
      </c>
      <c r="AW82" s="20">
        <f>VLOOKUP(D82,'pl metrics'!BD:BH,3,FALSE)</f>
        <v>3</v>
      </c>
      <c r="AX82">
        <f>VLOOKUP(D82,'pl metrics'!J:S,5,FALSE)</f>
        <v>7</v>
      </c>
      <c r="AY82" s="67">
        <f>VLOOKUP(D82,'pl metrics'!AR:BB,11,FALSE)</f>
        <v>18</v>
      </c>
      <c r="AZ82" s="23">
        <f>VLOOKUP(D82,'pl metrics'!A:H,7,FALSE)</f>
        <v>4.38</v>
      </c>
      <c r="BA82" s="45">
        <f>VLOOKUP(D82,'pl metrics'!J:Q,7,FALSE)</f>
        <v>5.1428571428571432</v>
      </c>
      <c r="BB82" s="45">
        <f>VLOOKUP(D82,'pl metrics'!BO:BP,2,FALSE)</f>
        <v>4.083333333333333</v>
      </c>
      <c r="BC82" s="44">
        <v>21.9</v>
      </c>
      <c r="BD82" s="44">
        <f t="shared" ref="BD82:BD113" si="12">BA82*(SQRT(AX82))</f>
        <v>13.606721028332181</v>
      </c>
      <c r="BE82" s="44">
        <f t="shared" ref="BE82:BE113" si="13">BB82*(SQRT(AY82))</f>
        <v>17.324116139070412</v>
      </c>
      <c r="BF82" s="44">
        <f>VLOOKUP(D82,'pl metrics'!A:H,8,FALSE)</f>
        <v>16</v>
      </c>
      <c r="BG82" s="45">
        <f>VLOOKUP(D82,'pl metrics'!J:Q,8,FALSE)</f>
        <v>14.285714285714285</v>
      </c>
      <c r="BH82" s="45">
        <f>VLOOKUP(D82,'pl metrics'!V:AA,5,FALSE)</f>
        <v>28.598161334280174</v>
      </c>
      <c r="BI82" s="44">
        <f>VLOOKUP(D82,'pl metrics'!AR:AX,6,FALSE)</f>
        <v>12</v>
      </c>
      <c r="BJ82" s="45">
        <f>VLOOKUP(D82,'pl metrics'!V:AA,6,FALSE)</f>
        <v>3.1092259562789089</v>
      </c>
      <c r="BK82" s="45">
        <f>VLOOKUP(D82,'pl metrics'!J:S,9,FALSE)</f>
        <v>4</v>
      </c>
      <c r="BL82" s="45">
        <f>VLOOKUP(D82,'pl metrics'!V:AB,7,FALSE)</f>
        <v>3.4</v>
      </c>
      <c r="BM82" s="132">
        <f>VLOOKUP(D82,'pl metrics'!AR:BA,8,FALSE)</f>
        <v>3.3879999999999999</v>
      </c>
      <c r="BN82" s="25">
        <f>VLOOKUP(D82,'pl metrics'!BD:BH,4,FALSE)</f>
        <v>3.258</v>
      </c>
      <c r="BO82" s="44">
        <f>VLOOKUP(D82,'pl metrics'!BD:BH,5,FALSE)</f>
        <v>1.214</v>
      </c>
      <c r="BP82" s="133">
        <f>VLOOKUP(D82,'pl metrics'!AR:BA,9,FALSE)</f>
        <v>3.0630000000000002</v>
      </c>
      <c r="BQ82" s="133">
        <f>VLOOKUP(D82,'pl metrics'!AR:BA,10,FALSE)</f>
        <v>2.0779999999999998</v>
      </c>
      <c r="BR82" s="44"/>
      <c r="BX82" t="str">
        <f>VLOOKUP(B82,'site info'!H:T,11,FALSE)</f>
        <v>Forest</v>
      </c>
      <c r="BY82" t="str">
        <f>VLOOKUP(B82,'site info'!H:T,13,FALSE)</f>
        <v>Fresh</v>
      </c>
      <c r="BZ82" t="str">
        <f>VLOOKUP(B82,'site info'!H:T,12,FALSE)</f>
        <v>Tidal</v>
      </c>
      <c r="CA82" t="str">
        <f>VLOOKUP(H82,'site info'!G:U,15,FALSE)</f>
        <v>Yes</v>
      </c>
    </row>
    <row r="83" spans="1:82" x14ac:dyDescent="0.25">
      <c r="A83" t="s">
        <v>1121</v>
      </c>
      <c r="B83" t="s">
        <v>321</v>
      </c>
      <c r="C83" t="s">
        <v>317</v>
      </c>
      <c r="D83" s="43" t="s">
        <v>321</v>
      </c>
      <c r="F83">
        <f>VLOOKUP(B83,'site info'!H:M,5,FALSE)</f>
        <v>35.390692999999999</v>
      </c>
      <c r="G83">
        <f>VLOOKUP(B83,'site info'!H:M,6,FALSE)</f>
        <v>-76.828215999999998</v>
      </c>
      <c r="H83" t="s">
        <v>317</v>
      </c>
      <c r="I83" s="20">
        <v>2020</v>
      </c>
      <c r="J83" s="20">
        <v>7</v>
      </c>
      <c r="K83" s="20">
        <v>2</v>
      </c>
      <c r="L83" s="20">
        <v>3</v>
      </c>
      <c r="M83" s="22">
        <v>8.3507350770175084E-3</v>
      </c>
      <c r="N83" s="24">
        <v>1.8098700934326864E-3</v>
      </c>
      <c r="O83" s="23" t="s">
        <v>28</v>
      </c>
      <c r="P83" s="20" t="s">
        <v>26</v>
      </c>
      <c r="Q83" s="23">
        <v>1.5</v>
      </c>
      <c r="R83">
        <v>0.17</v>
      </c>
      <c r="S83">
        <v>0.17</v>
      </c>
      <c r="U83"/>
      <c r="V83" s="20"/>
      <c r="AJ83" s="23"/>
      <c r="AK83" s="23"/>
      <c r="AO83" s="44"/>
      <c r="AU83" s="20">
        <f>VLOOKUP(D83,'pl metrics'!A:H,5,FALSE)</f>
        <v>23</v>
      </c>
      <c r="AV83" s="20">
        <f>VLOOKUP(D83,'pl metrics'!BD:BH,2,FALSE)</f>
        <v>20</v>
      </c>
      <c r="AW83" s="20">
        <f>VLOOKUP(D83,'pl metrics'!BD:BH,3,FALSE)</f>
        <v>3</v>
      </c>
      <c r="AX83">
        <f>VLOOKUP(D83,'pl metrics'!J:S,5,FALSE)</f>
        <v>7</v>
      </c>
      <c r="AY83">
        <f>VLOOKUP(D83,'pl metrics'!AR:BB,11,FALSE)</f>
        <v>16</v>
      </c>
      <c r="AZ83" s="23">
        <f>VLOOKUP(D83,'pl metrics'!A:H,7,FALSE)</f>
        <v>4.2826086956521738</v>
      </c>
      <c r="BA83" s="45">
        <f>VLOOKUP(D83,'pl metrics'!J:Q,7,FALSE)</f>
        <v>4.8571428571428568</v>
      </c>
      <c r="BB83" s="45">
        <f>VLOOKUP(D83,'pl metrics'!BO:BP,2,FALSE)</f>
        <v>4.03125</v>
      </c>
      <c r="BC83" s="44">
        <v>20.538669784621863</v>
      </c>
      <c r="BD83" s="44">
        <f t="shared" si="12"/>
        <v>12.850792082313726</v>
      </c>
      <c r="BE83" s="137">
        <f t="shared" si="13"/>
        <v>16.125</v>
      </c>
      <c r="BF83" s="44">
        <f>VLOOKUP(D83,'pl metrics'!A:H,8,FALSE)</f>
        <v>21.739130434782609</v>
      </c>
      <c r="BG83" s="45">
        <f>VLOOKUP(D83,'pl metrics'!J:Q,8,FALSE)</f>
        <v>14.285714285714285</v>
      </c>
      <c r="BH83" s="45">
        <f>VLOOKUP(D83,'pl metrics'!V:AA,5,FALSE)</f>
        <v>22.641125541848492</v>
      </c>
      <c r="BI83" s="44">
        <f>VLOOKUP(D83,'pl metrics'!AR:AX,6,FALSE)</f>
        <v>13.043478260869565</v>
      </c>
      <c r="BJ83" s="45">
        <f>VLOOKUP(D83,'pl metrics'!V:AA,6,FALSE)</f>
        <v>2.8764577095152131</v>
      </c>
      <c r="BK83" s="45">
        <f>VLOOKUP(D83,'pl metrics'!J:S,9,FALSE)</f>
        <v>4.3478260869565215</v>
      </c>
      <c r="BL83" s="45">
        <f>VLOOKUP(D83,'pl metrics'!V:AB,7,FALSE)</f>
        <v>3.347826086956522</v>
      </c>
      <c r="BM83" s="25">
        <f>VLOOKUP(D83,'pl metrics'!AR:BA,8,FALSE)</f>
        <v>3.2959999999999998</v>
      </c>
      <c r="BN83" s="25">
        <f>VLOOKUP(D83,'pl metrics'!BD:BH,4,FALSE)</f>
        <v>3.1539999999999999</v>
      </c>
      <c r="BO83" s="44">
        <f>VLOOKUP(D83,'pl metrics'!BD:BH,5,FALSE)</f>
        <v>1.218</v>
      </c>
      <c r="BP83">
        <f>VLOOKUP(D83,'pl metrics'!AR:BA,9,FALSE)</f>
        <v>2.9279999999999999</v>
      </c>
      <c r="BQ83">
        <f>VLOOKUP(D83,'pl metrics'!AR:BA,10,FALSE)</f>
        <v>2.093</v>
      </c>
      <c r="BR83" s="44"/>
      <c r="BX83" t="str">
        <f>VLOOKUP(B83,'site info'!H:T,11,FALSE)</f>
        <v>Forest</v>
      </c>
      <c r="BY83" t="str">
        <f>VLOOKUP(B83,'site info'!H:T,13,FALSE)</f>
        <v>Fresh</v>
      </c>
      <c r="BZ83" t="str">
        <f>VLOOKUP(B83,'site info'!H:T,12,FALSE)</f>
        <v>Tidal</v>
      </c>
      <c r="CA83" t="str">
        <f>VLOOKUP(H83,'site info'!G:U,15,FALSE)</f>
        <v>Yes</v>
      </c>
    </row>
    <row r="84" spans="1:82" x14ac:dyDescent="0.25">
      <c r="A84" t="s">
        <v>1121</v>
      </c>
      <c r="B84" t="s">
        <v>326</v>
      </c>
      <c r="C84" t="s">
        <v>325</v>
      </c>
      <c r="D84" s="43" t="s">
        <v>324</v>
      </c>
      <c r="F84">
        <f>VLOOKUP(B84,'site info'!H:M,5,FALSE)</f>
        <v>35.34825</v>
      </c>
      <c r="G84">
        <f>VLOOKUP(B84,'site info'!H:M,6,FALSE)</f>
        <v>-76.763855000000007</v>
      </c>
      <c r="H84" t="s">
        <v>325</v>
      </c>
      <c r="I84" s="20">
        <v>2011</v>
      </c>
      <c r="J84" s="20">
        <v>8</v>
      </c>
      <c r="K84" s="20">
        <v>1</v>
      </c>
      <c r="L84" s="20">
        <v>1</v>
      </c>
      <c r="M84" s="22">
        <v>2.9697319428695893E-4</v>
      </c>
      <c r="N84" s="24">
        <v>2.4355704927182865E-3</v>
      </c>
      <c r="O84" s="23" t="s">
        <v>28</v>
      </c>
      <c r="P84" s="20" t="s">
        <v>26</v>
      </c>
      <c r="Q84" s="23">
        <v>1</v>
      </c>
      <c r="R84">
        <v>0.15</v>
      </c>
      <c r="S84">
        <v>0.15</v>
      </c>
      <c r="U84"/>
      <c r="V84" s="20"/>
      <c r="AJ84" s="23"/>
      <c r="AK84" s="23"/>
      <c r="AO84" s="44"/>
      <c r="AU84" s="20">
        <f>VLOOKUP(D84,'pl metrics'!A:H,5,FALSE)</f>
        <v>17</v>
      </c>
      <c r="AV84" s="20">
        <f>VLOOKUP(D84,'pl metrics'!BD:BH,2,FALSE)</f>
        <v>16</v>
      </c>
      <c r="AW84" s="20">
        <f>VLOOKUP(D84,'pl metrics'!BD:BH,3,FALSE)</f>
        <v>1</v>
      </c>
      <c r="AX84">
        <f>VLOOKUP(D84,'pl metrics'!J:S,5,FALSE)</f>
        <v>6</v>
      </c>
      <c r="AY84">
        <f>VLOOKUP(D84,'pl metrics'!AR:BB,11,FALSE)</f>
        <v>11</v>
      </c>
      <c r="AZ84" s="23">
        <f>VLOOKUP(D84,'pl metrics'!A:H,7,FALSE)</f>
        <v>4.5294117647058822</v>
      </c>
      <c r="BA84" s="45">
        <f>VLOOKUP(D84,'pl metrics'!J:Q,7,FALSE)</f>
        <v>4.666666666666667</v>
      </c>
      <c r="BB84" s="45">
        <f>VLOOKUP(D84,'pl metrics'!BO:BP,2,FALSE)</f>
        <v>4.4545454545454541</v>
      </c>
      <c r="BC84" s="44">
        <v>18.675243127797639</v>
      </c>
      <c r="BD84" s="44">
        <f t="shared" si="12"/>
        <v>11.430952132988164</v>
      </c>
      <c r="BE84" s="137">
        <f t="shared" si="13"/>
        <v>14.774055884310416</v>
      </c>
      <c r="BF84" s="44">
        <f>VLOOKUP(D84,'pl metrics'!A:H,8,FALSE)</f>
        <v>23.52941176470588</v>
      </c>
      <c r="BG84" s="45">
        <f>VLOOKUP(D84,'pl metrics'!J:Q,8,FALSE)</f>
        <v>16.666666666666664</v>
      </c>
      <c r="BH84" s="45">
        <f>VLOOKUP(D84,'pl metrics'!V:AA,5,FALSE)</f>
        <v>20.707880913538489</v>
      </c>
      <c r="BI84" s="44">
        <f>VLOOKUP(D84,'pl metrics'!AR:AX,6,FALSE)</f>
        <v>5.8823529411764701</v>
      </c>
      <c r="BJ84" s="45">
        <f>VLOOKUP(D84,'pl metrics'!V:AA,6,FALSE)</f>
        <v>2.44571641827548</v>
      </c>
      <c r="BK84" s="45">
        <f>VLOOKUP(D84,'pl metrics'!J:S,9,FALSE)</f>
        <v>5.8823529411764701</v>
      </c>
      <c r="BL84" s="45">
        <f>VLOOKUP(D84,'pl metrics'!V:AB,7,FALSE)</f>
        <v>3.4117647058823528</v>
      </c>
      <c r="BM84" s="25">
        <f>VLOOKUP(D84,'pl metrics'!AR:BA,8,FALSE)</f>
        <v>2.9849999999999999</v>
      </c>
      <c r="BN84" s="25">
        <f>VLOOKUP(D84,'pl metrics'!BD:BH,4,FALSE)</f>
        <v>2.93</v>
      </c>
      <c r="BO84" s="44">
        <f>VLOOKUP(D84,'pl metrics'!BD:BH,5,FALSE)</f>
        <v>0</v>
      </c>
      <c r="BP84">
        <f>VLOOKUP(D84,'pl metrics'!AR:BA,9,FALSE)</f>
        <v>2.5619999999999998</v>
      </c>
      <c r="BQ84">
        <f>VLOOKUP(D84,'pl metrics'!AR:BA,10,FALSE)</f>
        <v>1.905</v>
      </c>
      <c r="BR84" s="44"/>
      <c r="BX84" t="str">
        <f>VLOOKUP(B84,'site info'!H:T,11,FALSE)</f>
        <v>Forest</v>
      </c>
      <c r="BY84" t="str">
        <f>VLOOKUP(B84,'site info'!H:T,13,FALSE)</f>
        <v>Fresh</v>
      </c>
      <c r="BZ84" t="str">
        <f>VLOOKUP(B84,'site info'!H:T,12,FALSE)</f>
        <v>Tidal</v>
      </c>
      <c r="CA84" t="str">
        <f>VLOOKUP(H84,'site info'!G:U,15,FALSE)</f>
        <v>Yes</v>
      </c>
    </row>
    <row r="85" spans="1:82" x14ac:dyDescent="0.25">
      <c r="A85" t="s">
        <v>1121</v>
      </c>
      <c r="B85" t="s">
        <v>328</v>
      </c>
      <c r="C85" t="s">
        <v>325</v>
      </c>
      <c r="D85" s="43" t="s">
        <v>327</v>
      </c>
      <c r="F85">
        <f>VLOOKUP(B85,'site info'!H:M,5,FALSE)</f>
        <v>35.34825</v>
      </c>
      <c r="G85">
        <f>VLOOKUP(B85,'site info'!H:M,6,FALSE)</f>
        <v>-76.763855000000007</v>
      </c>
      <c r="H85" t="s">
        <v>325</v>
      </c>
      <c r="I85" s="20">
        <v>2016</v>
      </c>
      <c r="J85" s="20">
        <v>8</v>
      </c>
      <c r="K85" s="20">
        <v>1.5</v>
      </c>
      <c r="L85" s="20">
        <v>2</v>
      </c>
      <c r="M85" s="22">
        <v>2.9697319428695893E-4</v>
      </c>
      <c r="N85" s="24">
        <v>2.4355704927182865E-3</v>
      </c>
      <c r="O85" s="23" t="s">
        <v>28</v>
      </c>
      <c r="P85" s="20" t="s">
        <v>26</v>
      </c>
      <c r="Q85" s="23">
        <v>1</v>
      </c>
      <c r="R85">
        <v>0.15</v>
      </c>
      <c r="S85">
        <v>0.15</v>
      </c>
      <c r="U85"/>
      <c r="V85" s="20"/>
      <c r="AJ85" s="23"/>
      <c r="AK85" s="23"/>
      <c r="AO85" s="44"/>
      <c r="AU85" s="20">
        <f>VLOOKUP(D85,'pl metrics'!A:H,5,FALSE)</f>
        <v>30</v>
      </c>
      <c r="AV85" s="20">
        <f>VLOOKUP(D85,'pl metrics'!BD:BH,2,FALSE)</f>
        <v>26</v>
      </c>
      <c r="AW85" s="20">
        <f>VLOOKUP(D85,'pl metrics'!BD:BH,3,FALSE)</f>
        <v>3</v>
      </c>
      <c r="AX85">
        <f>VLOOKUP(D85,'pl metrics'!J:S,5,FALSE)</f>
        <v>12</v>
      </c>
      <c r="AY85" s="67">
        <f>VLOOKUP(D85,'pl metrics'!AR:BB,11,FALSE)</f>
        <v>18</v>
      </c>
      <c r="AZ85" s="23">
        <f>VLOOKUP(D85,'pl metrics'!A:H,7,FALSE)</f>
        <v>4.6296296296296298</v>
      </c>
      <c r="BA85" s="45">
        <f>VLOOKUP(D85,'pl metrics'!J:Q,7,FALSE)</f>
        <v>5.3636363636363633</v>
      </c>
      <c r="BB85" s="45">
        <f>VLOOKUP(D85,'pl metrics'!BO:BP,2,FALSE)</f>
        <v>4.125</v>
      </c>
      <c r="BC85" s="44">
        <v>25.357525810424359</v>
      </c>
      <c r="BD85" s="44">
        <f t="shared" si="12"/>
        <v>18.580181390284316</v>
      </c>
      <c r="BE85" s="44">
        <f t="shared" si="13"/>
        <v>17.50089283436705</v>
      </c>
      <c r="BF85" s="44">
        <f>VLOOKUP(D85,'pl metrics'!A:H,8,FALSE)</f>
        <v>13.333333333333334</v>
      </c>
      <c r="BG85" s="45">
        <f>VLOOKUP(D85,'pl metrics'!J:Q,8,FALSE)</f>
        <v>0</v>
      </c>
      <c r="BH85" s="45">
        <f>VLOOKUP(D85,'pl metrics'!V:AA,5,FALSE)</f>
        <v>9.6448005356717683</v>
      </c>
      <c r="BI85" s="44">
        <f>VLOOKUP(D85,'pl metrics'!AR:AX,6,FALSE)</f>
        <v>10.344827586206897</v>
      </c>
      <c r="BJ85" s="45">
        <f>VLOOKUP(D85,'pl metrics'!V:AA,6,FALSE)</f>
        <v>2.0480018895864989</v>
      </c>
      <c r="BK85" s="45">
        <f>VLOOKUP(D85,'pl metrics'!J:S,9,FALSE)</f>
        <v>3.3333333333333335</v>
      </c>
      <c r="BL85" s="45">
        <f>VLOOKUP(D85,'pl metrics'!V:AB,7,FALSE)</f>
        <v>3.2857142857142856</v>
      </c>
      <c r="BM85" s="132">
        <f>VLOOKUP(D85,'pl metrics'!AR:BA,8,FALSE)</f>
        <v>3.5659999999999998</v>
      </c>
      <c r="BN85" s="25">
        <f>VLOOKUP(D85,'pl metrics'!BD:BH,4,FALSE)</f>
        <v>3.423</v>
      </c>
      <c r="BO85" s="44">
        <f>VLOOKUP(D85,'pl metrics'!BD:BH,5,FALSE)</f>
        <v>1.204</v>
      </c>
      <c r="BP85" s="133">
        <f>VLOOKUP(D85,'pl metrics'!AR:BA,9,FALSE)</f>
        <v>3.0539999999999998</v>
      </c>
      <c r="BQ85" s="133">
        <f>VLOOKUP(D85,'pl metrics'!AR:BA,10,FALSE)</f>
        <v>2.6360000000000001</v>
      </c>
      <c r="BR85" s="44"/>
      <c r="BX85" t="str">
        <f>VLOOKUP(B85,'site info'!H:T,11,FALSE)</f>
        <v>Forest</v>
      </c>
      <c r="BY85" t="str">
        <f>VLOOKUP(B85,'site info'!H:T,13,FALSE)</f>
        <v>Fresh</v>
      </c>
      <c r="BZ85" t="str">
        <f>VLOOKUP(B85,'site info'!H:T,12,FALSE)</f>
        <v>Tidal</v>
      </c>
      <c r="CA85" t="str">
        <f>VLOOKUP(H85,'site info'!G:U,15,FALSE)</f>
        <v>Yes</v>
      </c>
    </row>
    <row r="86" spans="1:82" x14ac:dyDescent="0.25">
      <c r="A86" t="s">
        <v>1121</v>
      </c>
      <c r="B86" t="s">
        <v>330</v>
      </c>
      <c r="C86" t="s">
        <v>325</v>
      </c>
      <c r="D86" s="43" t="s">
        <v>329</v>
      </c>
      <c r="F86">
        <f>VLOOKUP(B86,'site info'!H:M,5,FALSE)</f>
        <v>35.34825</v>
      </c>
      <c r="G86">
        <f>VLOOKUP(B86,'site info'!H:M,6,FALSE)</f>
        <v>-76.763855000000007</v>
      </c>
      <c r="H86" t="s">
        <v>325</v>
      </c>
      <c r="I86" s="20">
        <v>2019</v>
      </c>
      <c r="J86" s="20">
        <v>8</v>
      </c>
      <c r="K86" s="20">
        <v>2</v>
      </c>
      <c r="L86" s="20">
        <v>3</v>
      </c>
      <c r="M86" s="22">
        <v>2.9697319428695893E-4</v>
      </c>
      <c r="N86" s="24">
        <v>2.4355704927182865E-3</v>
      </c>
      <c r="O86" s="23" t="s">
        <v>28</v>
      </c>
      <c r="P86" s="20" t="s">
        <v>26</v>
      </c>
      <c r="Q86" s="23">
        <v>1</v>
      </c>
      <c r="R86">
        <v>0.15</v>
      </c>
      <c r="S86">
        <v>0.15</v>
      </c>
      <c r="U86"/>
      <c r="V86" s="20"/>
      <c r="AJ86" s="23"/>
      <c r="AK86" s="23"/>
      <c r="AO86" s="44"/>
      <c r="AU86" s="20">
        <f>VLOOKUP(D86,'pl metrics'!A:H,5,FALSE)</f>
        <v>35</v>
      </c>
      <c r="AV86" s="20">
        <f>VLOOKUP(D86,'pl metrics'!BD:BH,2,FALSE)</f>
        <v>32</v>
      </c>
      <c r="AW86" s="20">
        <f>VLOOKUP(D86,'pl metrics'!BD:BH,3,FALSE)</f>
        <v>3</v>
      </c>
      <c r="AX86">
        <f>VLOOKUP(D86,'pl metrics'!J:S,5,FALSE)</f>
        <v>14</v>
      </c>
      <c r="AY86">
        <f>VLOOKUP(D86,'pl metrics'!AR:BB,11,FALSE)</f>
        <v>21</v>
      </c>
      <c r="AZ86" s="23">
        <f>VLOOKUP(D86,'pl metrics'!A:H,7,FALSE)</f>
        <v>4.5625</v>
      </c>
      <c r="BA86" s="45">
        <f>VLOOKUP(D86,'pl metrics'!J:Q,7,FALSE)</f>
        <v>4.916666666666667</v>
      </c>
      <c r="BB86" s="45">
        <f>VLOOKUP(D86,'pl metrics'!BO:BP,2,FALSE)</f>
        <v>4.3499999999999996</v>
      </c>
      <c r="BC86" s="44">
        <v>26.992114010391997</v>
      </c>
      <c r="BD86" s="44">
        <f t="shared" si="12"/>
        <v>18.396482151638548</v>
      </c>
      <c r="BE86" s="137">
        <f t="shared" si="13"/>
        <v>19.934204273057901</v>
      </c>
      <c r="BF86" s="44">
        <f>VLOOKUP(D86,'pl metrics'!A:H,8,FALSE)</f>
        <v>17.142857142857142</v>
      </c>
      <c r="BG86" s="45">
        <f>VLOOKUP(D86,'pl metrics'!J:Q,8,FALSE)</f>
        <v>0</v>
      </c>
      <c r="BH86" s="45">
        <f>VLOOKUP(D86,'pl metrics'!V:AA,5,FALSE)</f>
        <v>11.140775442862273</v>
      </c>
      <c r="BI86" s="44">
        <f>VLOOKUP(D86,'pl metrics'!AR:AX,6,FALSE)</f>
        <v>8.5714285714285712</v>
      </c>
      <c r="BJ86" s="45">
        <f>VLOOKUP(D86,'pl metrics'!V:AA,6,FALSE)</f>
        <v>1.6242817226410051</v>
      </c>
      <c r="BK86" s="45">
        <f>VLOOKUP(D86,'pl metrics'!J:S,9,FALSE)</f>
        <v>2.8571428571428572</v>
      </c>
      <c r="BL86" s="45">
        <f>VLOOKUP(D86,'pl metrics'!V:AB,7,FALSE)</f>
        <v>3.2941176470588234</v>
      </c>
      <c r="BM86" s="25">
        <f>VLOOKUP(D86,'pl metrics'!AR:BA,8,FALSE)</f>
        <v>3.7189999999999999</v>
      </c>
      <c r="BN86" s="25">
        <f>VLOOKUP(D86,'pl metrics'!BD:BH,4,FALSE)</f>
        <v>3.6269999999999998</v>
      </c>
      <c r="BO86" s="44">
        <f>VLOOKUP(D86,'pl metrics'!BD:BH,5,FALSE)</f>
        <v>1.214</v>
      </c>
      <c r="BP86">
        <f>VLOOKUP(D86,'pl metrics'!AR:BA,9,FALSE)</f>
        <v>3.2050000000000001</v>
      </c>
      <c r="BQ86">
        <f>VLOOKUP(D86,'pl metrics'!AR:BA,10,FALSE)</f>
        <v>2.7930000000000001</v>
      </c>
      <c r="BR86" s="44"/>
      <c r="BX86" t="str">
        <f>VLOOKUP(B86,'site info'!H:T,11,FALSE)</f>
        <v>Forest</v>
      </c>
      <c r="BY86" t="str">
        <f>VLOOKUP(B86,'site info'!H:T,13,FALSE)</f>
        <v>Fresh</v>
      </c>
      <c r="BZ86" t="str">
        <f>VLOOKUP(B86,'site info'!H:T,12,FALSE)</f>
        <v>Tidal</v>
      </c>
      <c r="CA86" t="str">
        <f>VLOOKUP(H86,'site info'!G:U,15,FALSE)</f>
        <v>Yes</v>
      </c>
    </row>
    <row r="87" spans="1:82" x14ac:dyDescent="0.25">
      <c r="A87" t="s">
        <v>1121</v>
      </c>
      <c r="B87" t="s">
        <v>335</v>
      </c>
      <c r="C87" t="s">
        <v>334</v>
      </c>
      <c r="D87" s="43" t="s">
        <v>333</v>
      </c>
      <c r="F87">
        <f>VLOOKUP(B87,'site info'!H:M,5,FALSE)</f>
        <v>35.478847999999999</v>
      </c>
      <c r="G87">
        <f>VLOOKUP(B87,'site info'!H:M,6,FALSE)</f>
        <v>-76.855399000000006</v>
      </c>
      <c r="H87" s="8" t="s">
        <v>334</v>
      </c>
      <c r="I87" s="20">
        <v>2011</v>
      </c>
      <c r="J87" s="20">
        <v>9</v>
      </c>
      <c r="K87" s="20">
        <v>1</v>
      </c>
      <c r="L87" s="20">
        <v>1</v>
      </c>
      <c r="M87" s="22">
        <v>2.6587349616260811E-3</v>
      </c>
      <c r="N87" s="24">
        <v>5.3618051364244545E-4</v>
      </c>
      <c r="O87" s="23" t="s">
        <v>28</v>
      </c>
      <c r="P87" s="20" t="s">
        <v>26</v>
      </c>
      <c r="Q87" s="23">
        <v>1.55</v>
      </c>
      <c r="R87">
        <v>0.78</v>
      </c>
      <c r="S87">
        <v>0.78</v>
      </c>
      <c r="U87"/>
      <c r="V87" s="20"/>
      <c r="AJ87" s="23"/>
      <c r="AK87" s="23"/>
      <c r="AO87" s="44"/>
      <c r="AU87" s="20">
        <f>VLOOKUP(D87,'pl metrics'!A:H,5,FALSE)</f>
        <v>21</v>
      </c>
      <c r="AV87" s="20">
        <f>VLOOKUP(D87,'pl metrics'!BD:BH,2,FALSE)</f>
        <v>21</v>
      </c>
      <c r="AW87" s="20">
        <f>VLOOKUP(D87,'pl metrics'!BD:BH,3,FALSE)</f>
        <v>0</v>
      </c>
      <c r="AX87">
        <f>VLOOKUP(D87,'pl metrics'!J:S,5,FALSE)</f>
        <v>7</v>
      </c>
      <c r="AY87">
        <f>VLOOKUP(D87,'pl metrics'!AR:BB,11,FALSE)</f>
        <v>14</v>
      </c>
      <c r="AZ87" s="23">
        <f>VLOOKUP(D87,'pl metrics'!A:H,7,FALSE)</f>
        <v>5.0952380952380949</v>
      </c>
      <c r="BA87" s="45">
        <f>VLOOKUP(D87,'pl metrics'!J:Q,7,FALSE)</f>
        <v>5.8571428571428568</v>
      </c>
      <c r="BB87" s="45">
        <f>VLOOKUP(D87,'pl metrics'!BO:BP,2,FALSE)</f>
        <v>4.7142857142857144</v>
      </c>
      <c r="BC87" s="44">
        <v>23.349314255251183</v>
      </c>
      <c r="BD87" s="44">
        <f t="shared" si="12"/>
        <v>15.496543393378316</v>
      </c>
      <c r="BE87" s="137">
        <f t="shared" si="13"/>
        <v>17.639241966220009</v>
      </c>
      <c r="BF87" s="44">
        <f>VLOOKUP(D87,'pl metrics'!A:H,8,FALSE)</f>
        <v>9.5238095238095237</v>
      </c>
      <c r="BG87" s="45">
        <f>VLOOKUP(D87,'pl metrics'!J:Q,8,FALSE)</f>
        <v>0</v>
      </c>
      <c r="BH87" s="45">
        <f>VLOOKUP(D87,'pl metrics'!V:AA,5,FALSE)</f>
        <v>4.9423916973682926</v>
      </c>
      <c r="BI87" s="44">
        <f>VLOOKUP(D87,'pl metrics'!AR:AX,6,FALSE)</f>
        <v>0</v>
      </c>
      <c r="BJ87" s="45">
        <f>VLOOKUP(D87,'pl metrics'!V:AA,6,FALSE)</f>
        <v>0</v>
      </c>
      <c r="BK87" s="45">
        <f>VLOOKUP(D87,'pl metrics'!J:S,9,FALSE)</f>
        <v>0</v>
      </c>
      <c r="BL87" s="45">
        <f>VLOOKUP(D87,'pl metrics'!V:AB,7,FALSE)</f>
        <v>3.2857142857142856</v>
      </c>
      <c r="BM87" s="25">
        <f>VLOOKUP(D87,'pl metrics'!AR:BA,8,FALSE)</f>
        <v>3.242</v>
      </c>
      <c r="BN87" s="25">
        <f>VLOOKUP(D87,'pl metrics'!BD:BH,4,FALSE)</f>
        <v>3.242</v>
      </c>
      <c r="BO87" s="44" t="str">
        <f>VLOOKUP(D87,'pl metrics'!BD:BH,5,FALSE)</f>
        <v>x</v>
      </c>
      <c r="BP87">
        <f>VLOOKUP(D87,'pl metrics'!AR:BA,9,FALSE)</f>
        <v>2.831</v>
      </c>
      <c r="BQ87">
        <f>VLOOKUP(D87,'pl metrics'!AR:BA,10,FALSE)</f>
        <v>2.1230000000000002</v>
      </c>
      <c r="BR87" s="44"/>
      <c r="BX87" t="str">
        <f>VLOOKUP(B87,'site info'!H:T,11,FALSE)</f>
        <v>Forest</v>
      </c>
      <c r="BY87" t="str">
        <f>VLOOKUP(B87,'site info'!H:T,13,FALSE)</f>
        <v>Fresh</v>
      </c>
      <c r="BZ87" t="str">
        <f>VLOOKUP(B87,'site info'!H:T,12,FALSE)</f>
        <v>Non-tidal</v>
      </c>
      <c r="CA87" t="str">
        <f>VLOOKUP(H87,'site info'!G:U,15,FALSE)</f>
        <v>Yes</v>
      </c>
    </row>
    <row r="88" spans="1:82" x14ac:dyDescent="0.25">
      <c r="A88" t="s">
        <v>1121</v>
      </c>
      <c r="B88" t="s">
        <v>338</v>
      </c>
      <c r="C88" t="s">
        <v>334</v>
      </c>
      <c r="D88" s="43" t="s">
        <v>337</v>
      </c>
      <c r="F88">
        <f>VLOOKUP(B88,'site info'!H:M,5,FALSE)</f>
        <v>35.478847999999999</v>
      </c>
      <c r="G88">
        <f>VLOOKUP(B88,'site info'!H:M,6,FALSE)</f>
        <v>-76.855399000000006</v>
      </c>
      <c r="H88" s="8" t="s">
        <v>334</v>
      </c>
      <c r="I88" s="20">
        <v>2016</v>
      </c>
      <c r="J88" s="20">
        <v>9</v>
      </c>
      <c r="K88" s="20">
        <v>1.5</v>
      </c>
      <c r="L88" s="20">
        <v>2</v>
      </c>
      <c r="M88" s="22">
        <v>2.6587349616260811E-3</v>
      </c>
      <c r="N88" s="24">
        <v>5.3618051364244545E-4</v>
      </c>
      <c r="O88" s="23" t="s">
        <v>28</v>
      </c>
      <c r="P88" s="20" t="s">
        <v>26</v>
      </c>
      <c r="Q88" s="23">
        <v>1.55</v>
      </c>
      <c r="R88">
        <v>0.78</v>
      </c>
      <c r="S88">
        <v>0.78</v>
      </c>
      <c r="U88"/>
      <c r="V88" s="20"/>
      <c r="AJ88" s="23"/>
      <c r="AK88" s="23"/>
      <c r="AO88" s="44"/>
      <c r="AU88" s="20">
        <f>VLOOKUP(D88,'pl metrics'!A:H,5,FALSE)</f>
        <v>38</v>
      </c>
      <c r="AV88" s="20">
        <f>VLOOKUP(D88,'pl metrics'!BD:BH,2,FALSE)</f>
        <v>35</v>
      </c>
      <c r="AW88" s="20">
        <f>VLOOKUP(D88,'pl metrics'!BD:BH,3,FALSE)</f>
        <v>3</v>
      </c>
      <c r="AX88">
        <f>VLOOKUP(D88,'pl metrics'!J:S,5,FALSE)</f>
        <v>16</v>
      </c>
      <c r="AY88" s="67">
        <f>VLOOKUP(D88,'pl metrics'!AR:BB,11,FALSE)</f>
        <v>22</v>
      </c>
      <c r="AZ88" s="23">
        <f>VLOOKUP(D88,'pl metrics'!A:H,7,FALSE)</f>
        <v>4.6891891891891895</v>
      </c>
      <c r="BA88" s="45">
        <f>VLOOKUP(D88,'pl metrics'!J:Q,7,FALSE)</f>
        <v>4.75</v>
      </c>
      <c r="BB88" s="45">
        <f>VLOOKUP(D88,'pl metrics'!BO:BP,2,FALSE)</f>
        <v>4.6428571428571432</v>
      </c>
      <c r="BC88" s="44">
        <v>28.90610350040858</v>
      </c>
      <c r="BD88" s="44">
        <f t="shared" si="12"/>
        <v>19</v>
      </c>
      <c r="BE88" s="44">
        <f t="shared" si="13"/>
        <v>21.776930313465925</v>
      </c>
      <c r="BF88" s="44">
        <f>VLOOKUP(D88,'pl metrics'!A:H,8,FALSE)</f>
        <v>23.684210526315788</v>
      </c>
      <c r="BG88" s="45">
        <f>VLOOKUP(D88,'pl metrics'!J:Q,8,FALSE)</f>
        <v>31.25</v>
      </c>
      <c r="BH88" s="45">
        <f>VLOOKUP(D88,'pl metrics'!V:AA,5,FALSE)</f>
        <v>23.999877195309459</v>
      </c>
      <c r="BI88" s="44">
        <f>VLOOKUP(D88,'pl metrics'!AR:AX,6,FALSE)</f>
        <v>7.8947368421052628</v>
      </c>
      <c r="BJ88" s="45">
        <f>VLOOKUP(D88,'pl metrics'!V:AA,6,FALSE)</f>
        <v>1.337997268388591</v>
      </c>
      <c r="BK88" s="45">
        <f>VLOOKUP(D88,'pl metrics'!J:S,9,FALSE)</f>
        <v>5.2631578947368416</v>
      </c>
      <c r="BL88" s="45">
        <f>VLOOKUP(D88,'pl metrics'!V:AB,7,FALSE)</f>
        <v>3.4864864864864864</v>
      </c>
      <c r="BM88" s="132">
        <f>VLOOKUP(D88,'pl metrics'!AR:BA,8,FALSE)</f>
        <v>3.8039999999999998</v>
      </c>
      <c r="BN88" s="25">
        <f>VLOOKUP(D88,'pl metrics'!BD:BH,4,FALSE)</f>
        <v>3.722</v>
      </c>
      <c r="BO88" s="44">
        <f>VLOOKUP(D88,'pl metrics'!BD:BH,5,FALSE)</f>
        <v>1.19</v>
      </c>
      <c r="BP88" s="133">
        <f>VLOOKUP(D88,'pl metrics'!AR:BA,9,FALSE)</f>
        <v>3.266</v>
      </c>
      <c r="BQ88" s="133">
        <f>VLOOKUP(D88,'pl metrics'!AR:BA,10,FALSE)</f>
        <v>2.92</v>
      </c>
      <c r="BR88" s="44"/>
      <c r="BX88" t="str">
        <f>VLOOKUP(B88,'site info'!H:T,11,FALSE)</f>
        <v>Forest</v>
      </c>
      <c r="BY88" t="str">
        <f>VLOOKUP(B88,'site info'!H:T,13,FALSE)</f>
        <v>Fresh</v>
      </c>
      <c r="BZ88" t="str">
        <f>VLOOKUP(B88,'site info'!H:T,12,FALSE)</f>
        <v>Non-tidal</v>
      </c>
      <c r="CA88" t="str">
        <f>VLOOKUP(H88,'site info'!G:U,15,FALSE)</f>
        <v>Yes</v>
      </c>
    </row>
    <row r="89" spans="1:82" x14ac:dyDescent="0.25">
      <c r="A89" t="s">
        <v>1121</v>
      </c>
      <c r="B89" t="s">
        <v>340</v>
      </c>
      <c r="C89" t="s">
        <v>334</v>
      </c>
      <c r="D89" s="43" t="s">
        <v>339</v>
      </c>
      <c r="F89">
        <f>VLOOKUP(B89,'site info'!H:M,5,FALSE)</f>
        <v>35.478847999999999</v>
      </c>
      <c r="G89">
        <f>VLOOKUP(B89,'site info'!H:M,6,FALSE)</f>
        <v>-76.855399000000006</v>
      </c>
      <c r="H89" s="8" t="s">
        <v>334</v>
      </c>
      <c r="I89" s="20">
        <v>2019</v>
      </c>
      <c r="J89" s="20">
        <v>9</v>
      </c>
      <c r="K89" s="20">
        <v>1.75</v>
      </c>
      <c r="L89" s="20">
        <v>3</v>
      </c>
      <c r="M89" s="22">
        <v>2.6587349616260811E-3</v>
      </c>
      <c r="N89" s="24">
        <v>5.3618051364244545E-4</v>
      </c>
      <c r="O89" s="23" t="s">
        <v>28</v>
      </c>
      <c r="P89" s="20" t="s">
        <v>26</v>
      </c>
      <c r="Q89" s="23">
        <v>1.55</v>
      </c>
      <c r="R89">
        <v>0.78</v>
      </c>
      <c r="S89">
        <v>0.78</v>
      </c>
      <c r="U89"/>
      <c r="V89" s="20"/>
      <c r="AJ89" s="23"/>
      <c r="AK89" s="23"/>
      <c r="AO89" s="44"/>
      <c r="AU89" s="20">
        <f>VLOOKUP(D89,'pl metrics'!A:H,5,FALSE)</f>
        <v>44</v>
      </c>
      <c r="AV89" s="20">
        <f>VLOOKUP(D89,'pl metrics'!BD:BH,2,FALSE)</f>
        <v>42</v>
      </c>
      <c r="AW89" s="20">
        <f>VLOOKUP(D89,'pl metrics'!BD:BH,3,FALSE)</f>
        <v>2</v>
      </c>
      <c r="AX89">
        <f>VLOOKUP(D89,'pl metrics'!J:S,5,FALSE)</f>
        <v>16</v>
      </c>
      <c r="AY89" s="67">
        <f>VLOOKUP(D89,'pl metrics'!AR:BB,11,FALSE)</f>
        <v>28</v>
      </c>
      <c r="AZ89" s="23">
        <f>VLOOKUP(D89,'pl metrics'!A:H,7,FALSE)</f>
        <v>4.6511627906976747</v>
      </c>
      <c r="BA89" s="45">
        <f>VLOOKUP(D89,'pl metrics'!J:Q,7,FALSE)</f>
        <v>5.125</v>
      </c>
      <c r="BB89" s="45">
        <f>VLOOKUP(D89,'pl metrics'!BO:BP,2,FALSE)</f>
        <v>4.3703703703703702</v>
      </c>
      <c r="BC89" s="44">
        <v>30.852323631213022</v>
      </c>
      <c r="BD89" s="44">
        <f t="shared" si="12"/>
        <v>20.5</v>
      </c>
      <c r="BE89" s="44">
        <f t="shared" si="13"/>
        <v>23.125826274490496</v>
      </c>
      <c r="BF89" s="44">
        <f>VLOOKUP(D89,'pl metrics'!A:H,8,FALSE)</f>
        <v>25</v>
      </c>
      <c r="BG89" s="45">
        <f>VLOOKUP(D89,'pl metrics'!J:Q,8,FALSE)</f>
        <v>18.75</v>
      </c>
      <c r="BH89" s="45">
        <f>VLOOKUP(D89,'pl metrics'!V:AA,5,FALSE)</f>
        <v>35.10056261310698</v>
      </c>
      <c r="BI89" s="44">
        <f>VLOOKUP(D89,'pl metrics'!AR:AX,6,FALSE)</f>
        <v>4.5454545454545459</v>
      </c>
      <c r="BJ89" s="45">
        <f>VLOOKUP(D89,'pl metrics'!V:AA,6,FALSE)</f>
        <v>1.3393641740497051</v>
      </c>
      <c r="BK89" s="45">
        <f>VLOOKUP(D89,'pl metrics'!J:S,9,FALSE)</f>
        <v>2.2727272727272729</v>
      </c>
      <c r="BL89" s="45">
        <f>VLOOKUP(D89,'pl metrics'!V:AB,7,FALSE)</f>
        <v>3.5348837209302326</v>
      </c>
      <c r="BM89" s="132">
        <f>VLOOKUP(D89,'pl metrics'!AR:BA,8,FALSE)</f>
        <v>3.944</v>
      </c>
      <c r="BN89" s="25">
        <f>VLOOKUP(D89,'pl metrics'!BD:BH,4,FALSE)</f>
        <v>3.8980000000000001</v>
      </c>
      <c r="BO89" s="44">
        <f>VLOOKUP(D89,'pl metrics'!BD:BH,5,FALSE)</f>
        <v>0.76400000000000001</v>
      </c>
      <c r="BP89" s="133">
        <f>VLOOKUP(D89,'pl metrics'!AR:BA,9,FALSE)</f>
        <v>3.4910000000000001</v>
      </c>
      <c r="BQ89" s="133">
        <f>VLOOKUP(D89,'pl metrics'!AR:BA,10,FALSE)</f>
        <v>2.9239999999999999</v>
      </c>
      <c r="BR89" s="44"/>
      <c r="BX89" t="str">
        <f>VLOOKUP(B89,'site info'!H:T,11,FALSE)</f>
        <v>Forest</v>
      </c>
      <c r="BY89" t="str">
        <f>VLOOKUP(B89,'site info'!H:T,13,FALSE)</f>
        <v>Fresh</v>
      </c>
      <c r="BZ89" t="str">
        <f>VLOOKUP(B89,'site info'!H:T,12,FALSE)</f>
        <v>Non-tidal</v>
      </c>
      <c r="CA89" t="str">
        <f>VLOOKUP(H89,'site info'!G:U,15,FALSE)</f>
        <v>Yes</v>
      </c>
    </row>
    <row r="90" spans="1:82" x14ac:dyDescent="0.25">
      <c r="A90" t="s">
        <v>1121</v>
      </c>
      <c r="B90" t="s">
        <v>342</v>
      </c>
      <c r="C90" t="s">
        <v>334</v>
      </c>
      <c r="D90" s="43" t="s">
        <v>341</v>
      </c>
      <c r="F90">
        <f>VLOOKUP(B90,'site info'!H:M,5,FALSE)</f>
        <v>35.478847999999999</v>
      </c>
      <c r="G90">
        <f>VLOOKUP(B90,'site info'!H:M,6,FALSE)</f>
        <v>-76.855399000000006</v>
      </c>
      <c r="H90" s="8" t="s">
        <v>334</v>
      </c>
      <c r="I90" s="20">
        <v>2020</v>
      </c>
      <c r="J90" s="20">
        <v>9</v>
      </c>
      <c r="K90" s="20">
        <v>2</v>
      </c>
      <c r="L90" s="20">
        <v>4</v>
      </c>
      <c r="M90" s="22">
        <v>2.6587349616260811E-3</v>
      </c>
      <c r="N90" s="24">
        <v>5.3618051364244545E-4</v>
      </c>
      <c r="O90" s="23" t="s">
        <v>28</v>
      </c>
      <c r="P90" s="20" t="s">
        <v>26</v>
      </c>
      <c r="Q90" s="23">
        <v>1.55</v>
      </c>
      <c r="R90">
        <v>0.78</v>
      </c>
      <c r="S90">
        <v>0.78</v>
      </c>
      <c r="U90"/>
      <c r="V90" s="20"/>
      <c r="AJ90" s="23"/>
      <c r="AK90" s="23"/>
      <c r="AO90" s="44"/>
      <c r="AU90" s="20">
        <f>VLOOKUP(D90,'pl metrics'!A:H,5,FALSE)</f>
        <v>54</v>
      </c>
      <c r="AV90" s="20">
        <f>VLOOKUP(D90,'pl metrics'!BD:BH,2,FALSE)</f>
        <v>52</v>
      </c>
      <c r="AW90" s="20">
        <f>VLOOKUP(D90,'pl metrics'!BD:BH,3,FALSE)</f>
        <v>2</v>
      </c>
      <c r="AX90">
        <f>VLOOKUP(D90,'pl metrics'!J:S,5,FALSE)</f>
        <v>25</v>
      </c>
      <c r="AY90">
        <f>VLOOKUP(D90,'pl metrics'!AR:BB,11,FALSE)</f>
        <v>29</v>
      </c>
      <c r="AZ90" s="23">
        <f>VLOOKUP(D90,'pl metrics'!A:H,7,FALSE)</f>
        <v>4.5</v>
      </c>
      <c r="BA90" s="45">
        <f>VLOOKUP(D90,'pl metrics'!J:Q,7,FALSE)</f>
        <v>4.75</v>
      </c>
      <c r="BB90" s="45">
        <f>VLOOKUP(D90,'pl metrics'!BO:BP,2,FALSE)</f>
        <v>4.2857142857142856</v>
      </c>
      <c r="BC90" s="44">
        <v>33.068111527572903</v>
      </c>
      <c r="BD90" s="44">
        <f t="shared" si="12"/>
        <v>23.75</v>
      </c>
      <c r="BE90" s="137">
        <f t="shared" si="13"/>
        <v>23.079277744862157</v>
      </c>
      <c r="BF90" s="44">
        <f>VLOOKUP(D90,'pl metrics'!A:H,8,FALSE)</f>
        <v>24.074074074074073</v>
      </c>
      <c r="BG90" s="45">
        <f>VLOOKUP(D90,'pl metrics'!J:Q,8,FALSE)</f>
        <v>16</v>
      </c>
      <c r="BH90" s="45">
        <f>VLOOKUP(D90,'pl metrics'!V:AA,5,FALSE)</f>
        <v>28.408990596850874</v>
      </c>
      <c r="BI90" s="44">
        <f>VLOOKUP(D90,'pl metrics'!AR:AX,6,FALSE)</f>
        <v>3.7037037037037033</v>
      </c>
      <c r="BJ90" s="45">
        <f>VLOOKUP(D90,'pl metrics'!V:AA,6,FALSE)</f>
        <v>0.84969933132633868</v>
      </c>
      <c r="BK90" s="45">
        <f>VLOOKUP(D90,'pl metrics'!J:S,9,FALSE)</f>
        <v>1.8518518518518516</v>
      </c>
      <c r="BL90" s="45">
        <f>VLOOKUP(D90,'pl metrics'!V:AB,7,FALSE)</f>
        <v>3.5094339622641511</v>
      </c>
      <c r="BM90" s="25">
        <f>VLOOKUP(D90,'pl metrics'!AR:BA,8,FALSE)</f>
        <v>4.1500000000000004</v>
      </c>
      <c r="BN90" s="25">
        <f>VLOOKUP(D90,'pl metrics'!BD:BH,4,FALSE)</f>
        <v>4.1130000000000004</v>
      </c>
      <c r="BO90" s="44">
        <f>VLOOKUP(D90,'pl metrics'!BD:BH,5,FALSE)</f>
        <v>0.76919999999999999</v>
      </c>
      <c r="BP90">
        <f>VLOOKUP(D90,'pl metrics'!AR:BA,9,FALSE)</f>
        <v>3.5270000000000001</v>
      </c>
      <c r="BQ90">
        <f>VLOOKUP(D90,'pl metrics'!AR:BA,10,FALSE)</f>
        <v>3.3740000000000001</v>
      </c>
      <c r="BR90" s="44"/>
      <c r="BX90" t="str">
        <f>VLOOKUP(B90,'site info'!H:T,11,FALSE)</f>
        <v>Forest</v>
      </c>
      <c r="BY90" t="str">
        <f>VLOOKUP(B90,'site info'!H:T,13,FALSE)</f>
        <v>Fresh</v>
      </c>
      <c r="BZ90" t="str">
        <f>VLOOKUP(B90,'site info'!H:T,12,FALSE)</f>
        <v>Non-tidal</v>
      </c>
      <c r="CA90" t="str">
        <f>VLOOKUP(H90,'site info'!G:U,15,FALSE)</f>
        <v>Yes</v>
      </c>
    </row>
    <row r="91" spans="1:82" x14ac:dyDescent="0.25">
      <c r="A91" t="s">
        <v>1121</v>
      </c>
      <c r="B91" t="s">
        <v>348</v>
      </c>
      <c r="C91" t="s">
        <v>347</v>
      </c>
      <c r="D91" s="43" t="s">
        <v>346</v>
      </c>
      <c r="F91">
        <f>VLOOKUP(B91,'site info'!H:M,5,FALSE)</f>
        <v>35.457841000000002</v>
      </c>
      <c r="G91">
        <f>VLOOKUP(B91,'site info'!H:M,6,FALSE)</f>
        <v>-76.843039000000005</v>
      </c>
      <c r="H91" s="8" t="s">
        <v>347</v>
      </c>
      <c r="I91" s="20">
        <v>2011</v>
      </c>
      <c r="J91" s="20">
        <v>9</v>
      </c>
      <c r="K91" s="20">
        <v>1</v>
      </c>
      <c r="L91" s="20">
        <v>1</v>
      </c>
      <c r="M91" s="22">
        <v>6.0023191817110003E-3</v>
      </c>
      <c r="N91" s="24">
        <v>2.5872957663777159E-3</v>
      </c>
      <c r="O91" s="23" t="s">
        <v>28</v>
      </c>
      <c r="P91" s="20" t="s">
        <v>26</v>
      </c>
      <c r="Q91" s="23">
        <v>1.55</v>
      </c>
      <c r="R91">
        <v>0.78</v>
      </c>
      <c r="S91">
        <v>0.78</v>
      </c>
      <c r="U91"/>
      <c r="V91" s="20"/>
      <c r="AJ91" s="23"/>
      <c r="AK91" s="23"/>
      <c r="AO91" s="44"/>
      <c r="AU91" s="20">
        <f>VLOOKUP(D91,'pl metrics'!A:H,5,FALSE)</f>
        <v>23</v>
      </c>
      <c r="AV91" s="20">
        <f>VLOOKUP(D91,'pl metrics'!BD:BH,2,FALSE)</f>
        <v>21</v>
      </c>
      <c r="AW91" s="20">
        <f>VLOOKUP(D91,'pl metrics'!BD:BH,3,FALSE)</f>
        <v>2</v>
      </c>
      <c r="AX91">
        <f>VLOOKUP(D91,'pl metrics'!J:S,5,FALSE)</f>
        <v>10</v>
      </c>
      <c r="AY91">
        <f>VLOOKUP(D91,'pl metrics'!AR:BB,11,FALSE)</f>
        <v>13</v>
      </c>
      <c r="AZ91" s="23">
        <f>VLOOKUP(D91,'pl metrics'!A:H,7,FALSE)</f>
        <v>4.1304347826086953</v>
      </c>
      <c r="BA91" s="45">
        <f>VLOOKUP(D91,'pl metrics'!J:Q,7,FALSE)</f>
        <v>4.2</v>
      </c>
      <c r="BB91" s="45">
        <f>VLOOKUP(D91,'pl metrics'!BO:BP,2,FALSE)</f>
        <v>4.0769230769230766</v>
      </c>
      <c r="BC91" s="44">
        <v>19.808869335422099</v>
      </c>
      <c r="BD91" s="44">
        <f t="shared" si="12"/>
        <v>13.281566172707194</v>
      </c>
      <c r="BE91" s="137">
        <f t="shared" si="13"/>
        <v>14.69955519996857</v>
      </c>
      <c r="BF91" s="44">
        <f>VLOOKUP(D91,'pl metrics'!A:H,8,FALSE)</f>
        <v>26.086956521739129</v>
      </c>
      <c r="BG91" s="45">
        <f>VLOOKUP(D91,'pl metrics'!J:Q,8,FALSE)</f>
        <v>10</v>
      </c>
      <c r="BH91" s="45">
        <f>VLOOKUP(D91,'pl metrics'!V:AA,5,FALSE)</f>
        <v>29.197840618829375</v>
      </c>
      <c r="BI91" s="44">
        <f>VLOOKUP(D91,'pl metrics'!AR:AX,6,FALSE)</f>
        <v>8.695652173913043</v>
      </c>
      <c r="BJ91" s="45">
        <f>VLOOKUP(D91,'pl metrics'!V:AA,6,FALSE)</f>
        <v>1.0778790239307261</v>
      </c>
      <c r="BK91" s="45">
        <f>VLOOKUP(D91,'pl metrics'!J:S,9,FALSE)</f>
        <v>8.695652173913043</v>
      </c>
      <c r="BL91" s="45">
        <f>VLOOKUP(D91,'pl metrics'!V:AB,7,FALSE)</f>
        <v>3.3913043478260869</v>
      </c>
      <c r="BM91" s="25">
        <f>VLOOKUP(D91,'pl metrics'!AR:BA,8,FALSE)</f>
        <v>3.3570000000000002</v>
      </c>
      <c r="BN91" s="25">
        <f>VLOOKUP(D91,'pl metrics'!BD:BH,4,FALSE)</f>
        <v>3.2709999999999999</v>
      </c>
      <c r="BO91" s="44">
        <f>VLOOKUP(D91,'pl metrics'!BD:BH,5,FALSE)</f>
        <v>0.79390000000000005</v>
      </c>
      <c r="BP91">
        <f>VLOOKUP(D91,'pl metrics'!AR:BA,9,FALSE)</f>
        <v>2.7959999999999998</v>
      </c>
      <c r="BQ91">
        <f>VLOOKUP(D91,'pl metrics'!AR:BA,10,FALSE)</f>
        <v>2.492</v>
      </c>
      <c r="BR91" s="44"/>
      <c r="BX91" t="str">
        <f>VLOOKUP(B91,'site info'!H:T,11,FALSE)</f>
        <v>Forest</v>
      </c>
      <c r="BY91" t="str">
        <f>VLOOKUP(B91,'site info'!H:T,13,FALSE)</f>
        <v>Fresh</v>
      </c>
      <c r="BZ91" t="str">
        <f>VLOOKUP(B91,'site info'!H:T,12,FALSE)</f>
        <v>Non-tidal</v>
      </c>
      <c r="CA91" t="str">
        <f>VLOOKUP(H91,'site info'!G:U,15,FALSE)</f>
        <v>Yes</v>
      </c>
    </row>
    <row r="92" spans="1:82" x14ac:dyDescent="0.25">
      <c r="A92" t="s">
        <v>517</v>
      </c>
      <c r="B92" t="s">
        <v>564</v>
      </c>
      <c r="C92" t="s">
        <v>562</v>
      </c>
      <c r="D92" s="43" t="s">
        <v>564</v>
      </c>
      <c r="F92">
        <f>VLOOKUP(B92,'site info'!H:M,5,FALSE)</f>
        <v>35.599482788800003</v>
      </c>
      <c r="G92">
        <f>VLOOKUP(B92,'site info'!H:M,6,FALSE)</f>
        <v>-75.854098883600003</v>
      </c>
      <c r="H92" t="s">
        <v>562</v>
      </c>
      <c r="I92" s="20">
        <v>2004</v>
      </c>
      <c r="J92" s="20">
        <v>13</v>
      </c>
      <c r="K92" s="20">
        <v>1</v>
      </c>
      <c r="L92" s="20">
        <v>1</v>
      </c>
      <c r="M92" s="22">
        <v>6.404936942906116E-3</v>
      </c>
      <c r="N92" s="24">
        <v>2.0471832359171268E-2</v>
      </c>
      <c r="O92" s="23" t="s">
        <v>47</v>
      </c>
      <c r="P92" s="20" t="s">
        <v>257</v>
      </c>
      <c r="Q92" s="23">
        <v>0.30480000000000002</v>
      </c>
      <c r="R92">
        <v>0</v>
      </c>
      <c r="S92">
        <v>0</v>
      </c>
      <c r="V92" s="23">
        <f>VLOOKUP(D92,'sl metrics top horiz'!$B:$H,4,FALSE)</f>
        <v>144.29857142857142</v>
      </c>
      <c r="W92" s="44">
        <f>VLOOKUP(D92,'sl metrics top horiz'!$B:$H,5,FALSE)</f>
        <v>9201.4285714285706</v>
      </c>
      <c r="Y92" s="44">
        <f>VLOOKUP(D92,'sl metrics top horiz'!M:O,3,FALSE)</f>
        <v>511.71428571428572</v>
      </c>
      <c r="Z92" s="44">
        <f>VLOOKUP(D92,'sl metrics top horiz'!B:K,8,FALSE)</f>
        <v>2443.5714285714284</v>
      </c>
      <c r="AA92" s="44">
        <f>VLOOKUP(D92,'sl metrics top horiz'!B:K,9,FALSE)</f>
        <v>3659.1428571428573</v>
      </c>
      <c r="AB92" s="44">
        <f>Z92+AA92</f>
        <v>6102.7142857142862</v>
      </c>
      <c r="AC92" s="44">
        <f>VLOOKUP(D92,'sl metrics top horiz'!M:N,2,FALSE)</f>
        <v>4.6891229506638687</v>
      </c>
      <c r="AE92" s="44">
        <f>VLOOKUP(D92,'sl metrics top horiz'!$B:$H,7,FALSE)</f>
        <v>5.3571428571428568</v>
      </c>
      <c r="AJ92" s="23"/>
      <c r="AK92" s="23"/>
      <c r="AO92" s="44"/>
      <c r="AU92" s="20">
        <f>VLOOKUP(D92,'pl metrics'!A:H,5,FALSE)</f>
        <v>4</v>
      </c>
      <c r="AV92" s="20">
        <f>VLOOKUP(D92,'pl metrics'!BD:BH,2,FALSE)</f>
        <v>4</v>
      </c>
      <c r="AW92" s="20">
        <f>VLOOKUP(D92,'pl metrics'!BD:BH,3,FALSE)</f>
        <v>0</v>
      </c>
      <c r="AX92">
        <f>VLOOKUP(D92,'pl metrics'!J:S,5,FALSE)</f>
        <v>3</v>
      </c>
      <c r="AY92">
        <f>VLOOKUP(D92,'pl metrics'!AR:BB,11,FALSE)</f>
        <v>1</v>
      </c>
      <c r="AZ92" s="23">
        <f>VLOOKUP(D92,'pl metrics'!A:H,7,FALSE)</f>
        <v>6.25</v>
      </c>
      <c r="BA92" s="45">
        <f>VLOOKUP(D92,'pl metrics'!J:Q,7,FALSE)</f>
        <v>7.333333333333333</v>
      </c>
      <c r="BB92" s="45">
        <f>VLOOKUP(D92,'pl metrics'!BO:BP,2,FALSE)</f>
        <v>3</v>
      </c>
      <c r="BC92" s="44">
        <v>12.5</v>
      </c>
      <c r="BD92" s="44">
        <f t="shared" si="12"/>
        <v>12.701705922171765</v>
      </c>
      <c r="BE92" s="137">
        <f t="shared" si="13"/>
        <v>3</v>
      </c>
      <c r="BF92" s="44">
        <f>VLOOKUP(D92,'pl metrics'!A:H,8,FALSE)</f>
        <v>100</v>
      </c>
      <c r="BG92" s="45">
        <f>VLOOKUP(D92,'pl metrics'!J:Q,8,FALSE)</f>
        <v>100</v>
      </c>
      <c r="BH92" s="45">
        <f>VLOOKUP(D92,'pl metrics'!V:AA,5,FALSE)</f>
        <v>100</v>
      </c>
      <c r="BI92" s="44">
        <f>VLOOKUP(D92,'pl metrics'!AR:AX,6,FALSE)</f>
        <v>0</v>
      </c>
      <c r="BJ92" s="45">
        <f>VLOOKUP(D92,'pl metrics'!V:AA,6,FALSE)</f>
        <v>0</v>
      </c>
      <c r="BK92" s="45">
        <f>VLOOKUP(D92,'pl metrics'!J:S,9,FALSE)</f>
        <v>0</v>
      </c>
      <c r="BL92" s="45">
        <f>VLOOKUP(D92,'pl metrics'!V:AB,7,FALSE)</f>
        <v>4.5</v>
      </c>
      <c r="BM92" s="25">
        <f>VLOOKUP(D92,'pl metrics'!AR:BA,8,FALSE)</f>
        <v>1.488</v>
      </c>
      <c r="BN92" s="25">
        <f>VLOOKUP(D92,'pl metrics'!BD:BH,4,FALSE)</f>
        <v>1.488</v>
      </c>
      <c r="BO92" s="44" t="str">
        <f>VLOOKUP(D92,'pl metrics'!BD:BH,5,FALSE)</f>
        <v>x</v>
      </c>
      <c r="BP92">
        <f>VLOOKUP(D92,'pl metrics'!AR:BA,9,FALSE)</f>
        <v>0</v>
      </c>
      <c r="BQ92">
        <f>VLOOKUP(D92,'pl metrics'!AR:BA,10,FALSE)</f>
        <v>1.1890000000000001</v>
      </c>
      <c r="BR92" s="44">
        <v>0</v>
      </c>
      <c r="BS92" s="13">
        <v>0</v>
      </c>
      <c r="BT92" s="44">
        <f>VLOOKUP(D92,'pl metrics'!AJ:AK,2,FALSE)</f>
        <v>78.785714285714292</v>
      </c>
      <c r="BU92" s="44">
        <f>VLOOKUP(D92,'pl metrics'!$AE:$AH,2,FALSE)</f>
        <v>2.4430000000000001</v>
      </c>
      <c r="BV92" s="44">
        <f>VLOOKUP(D92,'pl metrics'!$AE:$AH,3,FALSE)</f>
        <v>0</v>
      </c>
      <c r="BW92" s="44">
        <f>VLOOKUP(D92,'pl metrics'!$AE:$AH,4,FALSE)</f>
        <v>0</v>
      </c>
      <c r="BX92" t="str">
        <f>VLOOKUP(B92,'site info'!H:T,11,FALSE)</f>
        <v>Marsh</v>
      </c>
      <c r="BY92" t="str">
        <f>VLOOKUP(B92,'site info'!H:T,13,FALSE)</f>
        <v>Brackish</v>
      </c>
      <c r="BZ92" t="str">
        <f>VLOOKUP(B92,'site info'!H:T,12,FALSE)</f>
        <v>Tidal</v>
      </c>
      <c r="CA92" t="str">
        <f>VLOOKUP(H92,'site info'!G:U,15,FALSE)</f>
        <v>Yes</v>
      </c>
      <c r="CB92" t="s">
        <v>1040</v>
      </c>
      <c r="CC92" s="44">
        <v>9201.4285714285706</v>
      </c>
      <c r="CD92" s="90" t="s">
        <v>1040</v>
      </c>
    </row>
    <row r="93" spans="1:82" x14ac:dyDescent="0.25">
      <c r="A93" t="s">
        <v>517</v>
      </c>
      <c r="B93" t="s">
        <v>565</v>
      </c>
      <c r="C93" t="s">
        <v>562</v>
      </c>
      <c r="D93" s="43" t="s">
        <v>565</v>
      </c>
      <c r="F93">
        <f>VLOOKUP(B93,'site info'!H:M,5,FALSE)</f>
        <v>35.599482788800003</v>
      </c>
      <c r="G93">
        <f>VLOOKUP(B93,'site info'!H:M,6,FALSE)</f>
        <v>-75.854098883600003</v>
      </c>
      <c r="H93" t="s">
        <v>562</v>
      </c>
      <c r="I93" s="20">
        <v>2017</v>
      </c>
      <c r="J93" s="20">
        <v>13</v>
      </c>
      <c r="K93" s="20">
        <v>2</v>
      </c>
      <c r="L93" s="20">
        <v>2</v>
      </c>
      <c r="M93" s="22">
        <v>6.404936942906116E-3</v>
      </c>
      <c r="N93" s="24">
        <v>2.0471832359171268E-2</v>
      </c>
      <c r="O93" s="23" t="s">
        <v>47</v>
      </c>
      <c r="P93" s="20" t="s">
        <v>257</v>
      </c>
      <c r="Q93" s="23">
        <v>0.30480000000000002</v>
      </c>
      <c r="R93">
        <v>0</v>
      </c>
      <c r="S93">
        <v>0</v>
      </c>
      <c r="V93" s="23">
        <f>VLOOKUP(D93,'sl metrics top horiz'!$B:$H,4,FALSE)</f>
        <v>44.995714285714293</v>
      </c>
      <c r="W93" s="44">
        <f>VLOOKUP(D93,'sl metrics top horiz'!$B:$H,5,FALSE)</f>
        <v>5596.1428571428569</v>
      </c>
      <c r="Y93" s="44">
        <f>VLOOKUP(D93,'sl metrics top horiz'!M:O,3,FALSE)</f>
        <v>295.85714285714283</v>
      </c>
      <c r="Z93" s="44">
        <f>VLOOKUP(D93,'sl metrics top horiz'!B:K,8,FALSE)</f>
        <v>1174.1428571428571</v>
      </c>
      <c r="AA93" s="44">
        <f>VLOOKUP(D93,'sl metrics top horiz'!B:K,9,FALSE)</f>
        <v>1684.1428571428571</v>
      </c>
      <c r="AB93" s="44">
        <f>Z93+AA93</f>
        <v>2858.2857142857142</v>
      </c>
      <c r="AC93" s="44">
        <f>VLOOKUP(D93,'sl metrics top horiz'!M:N,2,FALSE)</f>
        <v>4.9177069718835416</v>
      </c>
      <c r="AE93" s="44">
        <f>VLOOKUP(D93,'sl metrics top horiz'!$B:$H,7,FALSE)</f>
        <v>6.2142857142857144</v>
      </c>
      <c r="AJ93" s="23"/>
      <c r="AK93" s="23"/>
      <c r="AO93" s="44"/>
      <c r="AU93" s="20">
        <f>VLOOKUP(D93,'pl metrics'!A:H,5,FALSE)</f>
        <v>6</v>
      </c>
      <c r="AV93" s="20">
        <f>VLOOKUP(D93,'pl metrics'!BD:BH,2,FALSE)</f>
        <v>5</v>
      </c>
      <c r="AW93" s="20">
        <f>VLOOKUP(D93,'pl metrics'!BD:BH,3,FALSE)</f>
        <v>0</v>
      </c>
      <c r="AX93">
        <f>VLOOKUP(D93,'pl metrics'!J:S,5,FALSE)</f>
        <v>6</v>
      </c>
      <c r="AY93">
        <v>0</v>
      </c>
      <c r="AZ93" s="23">
        <f>VLOOKUP(D93,'pl metrics'!A:H,7,FALSE)</f>
        <v>7.2</v>
      </c>
      <c r="BA93" s="45">
        <f>VLOOKUP(D93,'pl metrics'!J:Q,7,FALSE)</f>
        <v>7.2</v>
      </c>
      <c r="BC93" s="44">
        <v>17.636326148038883</v>
      </c>
      <c r="BD93" s="44">
        <f t="shared" si="12"/>
        <v>17.636326148038883</v>
      </c>
      <c r="BE93" s="137">
        <f t="shared" si="13"/>
        <v>0</v>
      </c>
      <c r="BF93" s="44">
        <f>VLOOKUP(D93,'pl metrics'!A:H,8,FALSE)</f>
        <v>83.333333333333343</v>
      </c>
      <c r="BG93" s="45">
        <f>VLOOKUP(D93,'pl metrics'!J:Q,8,FALSE)</f>
        <v>83.333333333333343</v>
      </c>
      <c r="BH93" s="45">
        <f>VLOOKUP(D93,'pl metrics'!V:AA,5,FALSE)</f>
        <v>100</v>
      </c>
      <c r="BI93" s="44">
        <f>VLOOKUP(D93,'pl metrics'!AR:AX,6,FALSE)</f>
        <v>0</v>
      </c>
      <c r="BJ93" s="45">
        <f>VLOOKUP(D93,'pl metrics'!V:AA,6,FALSE)</f>
        <v>0</v>
      </c>
      <c r="BK93" s="45">
        <f>VLOOKUP(D93,'pl metrics'!J:S,9,FALSE)</f>
        <v>0</v>
      </c>
      <c r="BL93" s="45">
        <f>VLOOKUP(D93,'pl metrics'!V:AB,7,FALSE)</f>
        <v>4.666666666666667</v>
      </c>
      <c r="BM93" s="25">
        <f>VLOOKUP(D93,'pl metrics'!AR:BA,8,FALSE)</f>
        <v>1.91</v>
      </c>
      <c r="BN93" s="25">
        <f>VLOOKUP(D93,'pl metrics'!BD:BH,4,FALSE)</f>
        <v>1.722</v>
      </c>
      <c r="BO93" s="44" t="str">
        <f>VLOOKUP(D93,'pl metrics'!BD:BH,5,FALSE)</f>
        <v>x</v>
      </c>
      <c r="BQ93">
        <f>VLOOKUP(D93,'pl metrics'!AR:BA,10,FALSE)</f>
        <v>1.91</v>
      </c>
      <c r="BR93" s="44">
        <v>0</v>
      </c>
      <c r="BS93" s="13">
        <v>0</v>
      </c>
      <c r="BT93" s="44">
        <f>VLOOKUP(D93,'pl metrics'!AJ:AK,2,FALSE)</f>
        <v>37.358142857142859</v>
      </c>
      <c r="BU93" s="44">
        <v>0</v>
      </c>
      <c r="BV93" s="44">
        <v>0</v>
      </c>
      <c r="BW93" s="44">
        <v>0</v>
      </c>
      <c r="BX93" t="str">
        <f>VLOOKUP(B93,'site info'!H:T,11,FALSE)</f>
        <v>Marsh</v>
      </c>
      <c r="BY93" t="str">
        <f>VLOOKUP(B93,'site info'!H:T,13,FALSE)</f>
        <v>Brackish</v>
      </c>
      <c r="BZ93" t="str">
        <f>VLOOKUP(B93,'site info'!H:T,12,FALSE)</f>
        <v>Tidal</v>
      </c>
      <c r="CA93" t="str">
        <f>VLOOKUP(H93,'site info'!G:U,15,FALSE)</f>
        <v>Yes</v>
      </c>
      <c r="CB93" t="s">
        <v>1040</v>
      </c>
      <c r="CC93" s="44">
        <v>5596.1428571428569</v>
      </c>
      <c r="CD93" s="90" t="s">
        <v>1040</v>
      </c>
    </row>
    <row r="94" spans="1:82" x14ac:dyDescent="0.25">
      <c r="A94" t="s">
        <v>517</v>
      </c>
      <c r="B94" t="s">
        <v>574</v>
      </c>
      <c r="C94" t="s">
        <v>572</v>
      </c>
      <c r="D94" s="43" t="s">
        <v>574</v>
      </c>
      <c r="F94">
        <f>VLOOKUP(B94,'site info'!H:M,5,FALSE)</f>
        <v>35.601779283799999</v>
      </c>
      <c r="G94">
        <f>VLOOKUP(B94,'site info'!H:M,6,FALSE)</f>
        <v>-75.855339783999995</v>
      </c>
      <c r="H94" t="s">
        <v>572</v>
      </c>
      <c r="I94" s="20">
        <v>2004</v>
      </c>
      <c r="J94" s="20">
        <v>13</v>
      </c>
      <c r="K94" s="20">
        <v>1</v>
      </c>
      <c r="L94" s="20">
        <v>1</v>
      </c>
      <c r="M94" s="22">
        <v>4.8629980586406977E-3</v>
      </c>
      <c r="N94" s="24">
        <v>1.065541885239274E-2</v>
      </c>
      <c r="O94" s="23" t="s">
        <v>47</v>
      </c>
      <c r="P94" s="20" t="s">
        <v>257</v>
      </c>
      <c r="Q94" s="23">
        <v>0.34834285714285712</v>
      </c>
      <c r="R94">
        <v>0.04</v>
      </c>
      <c r="S94">
        <v>0.04</v>
      </c>
      <c r="V94" s="23">
        <f>VLOOKUP(D94,'sl metrics top horiz'!$B:$H,4,FALSE)</f>
        <v>92.008571428571415</v>
      </c>
      <c r="W94" s="44">
        <f>VLOOKUP(D94,'sl metrics top horiz'!$B:$H,5,FALSE)</f>
        <v>4154.5714285714284</v>
      </c>
      <c r="Y94" s="44">
        <f>VLOOKUP(D94,'sl metrics top horiz'!M:O,3,FALSE)</f>
        <v>313.14285714285717</v>
      </c>
      <c r="Z94" s="44">
        <f>VLOOKUP(D94,'sl metrics top horiz'!B:K,8,FALSE)</f>
        <v>1669.2857142857142</v>
      </c>
      <c r="AA94" s="44">
        <f>VLOOKUP(D94,'sl metrics top horiz'!B:K,9,FALSE)</f>
        <v>2351.5714285714284</v>
      </c>
      <c r="AB94" s="44">
        <f>Z94+AA94</f>
        <v>4020.8571428571427</v>
      </c>
      <c r="AC94" s="44">
        <f>VLOOKUP(D94,'sl metrics top horiz'!M:N,2,FALSE)</f>
        <v>4.9751871537827874</v>
      </c>
      <c r="AE94" s="44">
        <f>VLOOKUP(D94,'sl metrics top horiz'!$B:$H,7,FALSE)</f>
        <v>5.1142857142857139</v>
      </c>
      <c r="AJ94" s="23"/>
      <c r="AK94" s="23"/>
      <c r="AO94" s="44"/>
      <c r="AU94" s="20">
        <f>VLOOKUP(D94,'pl metrics'!A:H,5,FALSE)</f>
        <v>10</v>
      </c>
      <c r="AV94" s="20">
        <f>VLOOKUP(D94,'pl metrics'!BD:BH,2,FALSE)</f>
        <v>10</v>
      </c>
      <c r="AW94" s="20">
        <f>VLOOKUP(D94,'pl metrics'!BD:BH,3,FALSE)</f>
        <v>0</v>
      </c>
      <c r="AX94">
        <f>VLOOKUP(D94,'pl metrics'!J:S,5,FALSE)</f>
        <v>5</v>
      </c>
      <c r="AY94">
        <f>VLOOKUP(D94,'pl metrics'!AR:BB,11,FALSE)</f>
        <v>5</v>
      </c>
      <c r="AZ94" s="23">
        <f>VLOOKUP(D94,'pl metrics'!A:H,7,FALSE)</f>
        <v>5.7</v>
      </c>
      <c r="BA94" s="45">
        <f>VLOOKUP(D94,'pl metrics'!J:Q,7,FALSE)</f>
        <v>6.4</v>
      </c>
      <c r="BB94" s="45">
        <f>VLOOKUP(D94,'pl metrics'!BO:BP,2,FALSE)</f>
        <v>5</v>
      </c>
      <c r="BC94" s="44">
        <v>18.024982662959765</v>
      </c>
      <c r="BD94" s="44">
        <f t="shared" si="12"/>
        <v>14.310835055998655</v>
      </c>
      <c r="BE94" s="137">
        <f t="shared" si="13"/>
        <v>11.180339887498949</v>
      </c>
      <c r="BF94" s="44">
        <f>VLOOKUP(D94,'pl metrics'!A:H,8,FALSE)</f>
        <v>90</v>
      </c>
      <c r="BG94" s="45">
        <f>VLOOKUP(D94,'pl metrics'!J:Q,8,FALSE)</f>
        <v>100</v>
      </c>
      <c r="BH94" s="45">
        <f>VLOOKUP(D94,'pl metrics'!V:AA,5,FALSE)</f>
        <v>92.96228724324078</v>
      </c>
      <c r="BI94" s="44">
        <f>VLOOKUP(D94,'pl metrics'!AR:AX,6,FALSE)</f>
        <v>0</v>
      </c>
      <c r="BJ94" s="45">
        <f>VLOOKUP(D94,'pl metrics'!V:AA,6,FALSE)</f>
        <v>0</v>
      </c>
      <c r="BK94" s="45">
        <f>VLOOKUP(D94,'pl metrics'!J:S,9,FALSE)</f>
        <v>0</v>
      </c>
      <c r="BL94" s="45">
        <f>VLOOKUP(D94,'pl metrics'!V:AB,7,FALSE)</f>
        <v>4</v>
      </c>
      <c r="BM94" s="25">
        <f>VLOOKUP(D94,'pl metrics'!AR:BA,8,FALSE)</f>
        <v>2.4350000000000001</v>
      </c>
      <c r="BN94" s="25">
        <f>VLOOKUP(D94,'pl metrics'!BD:BH,4,FALSE)</f>
        <v>2.4350000000000001</v>
      </c>
      <c r="BO94" s="44" t="str">
        <f>VLOOKUP(D94,'pl metrics'!BD:BH,5,FALSE)</f>
        <v>x</v>
      </c>
      <c r="BP94">
        <f>VLOOKUP(D94,'pl metrics'!AR:BA,9,FALSE)</f>
        <v>1.7330000000000001</v>
      </c>
      <c r="BQ94">
        <f>VLOOKUP(D94,'pl metrics'!AR:BA,10,FALSE)</f>
        <v>1.722</v>
      </c>
      <c r="BR94" s="44">
        <f>VLOOKUP(D94,'pl metrics'!AN:AP,3,FALSE)</f>
        <v>6.9364918914743772</v>
      </c>
      <c r="BS94" s="13">
        <f>VLOOKUP(D94,'pl metrics'!AN:AP,2,FALSE)</f>
        <v>0.63806993918186006</v>
      </c>
      <c r="BT94" s="44">
        <f>VLOOKUP(D94,'pl metrics'!AJ:AK,2,FALSE)</f>
        <v>80.800142857142859</v>
      </c>
      <c r="BU94" s="44">
        <f>VLOOKUP(D94,'pl metrics'!$AE:$AH,2,FALSE)</f>
        <v>5.7287142857142852</v>
      </c>
      <c r="BV94" s="44">
        <f>VLOOKUP(D94,'pl metrics'!$AE:$AH,3,FALSE)</f>
        <v>2.5714285714285716</v>
      </c>
      <c r="BW94" s="44">
        <f>VLOOKUP(D94,'pl metrics'!$AE:$AH,4,FALSE)</f>
        <v>2.1428571428571428</v>
      </c>
      <c r="BX94" t="s">
        <v>45</v>
      </c>
      <c r="BY94" t="str">
        <f>VLOOKUP(B94,'site info'!H:T,13,FALSE)</f>
        <v>Brackish</v>
      </c>
      <c r="BZ94" t="str">
        <f>VLOOKUP(B94,'site info'!H:T,12,FALSE)</f>
        <v>Tidal</v>
      </c>
      <c r="CA94" t="str">
        <f>VLOOKUP(H94,'site info'!G:U,15,FALSE)</f>
        <v>Yes</v>
      </c>
      <c r="CB94" t="s">
        <v>1040</v>
      </c>
      <c r="CC94" s="44">
        <v>4154.5714285714284</v>
      </c>
      <c r="CD94" s="90" t="s">
        <v>1040</v>
      </c>
    </row>
    <row r="95" spans="1:82" x14ac:dyDescent="0.25">
      <c r="A95" t="s">
        <v>517</v>
      </c>
      <c r="B95" t="s">
        <v>575</v>
      </c>
      <c r="C95" t="s">
        <v>572</v>
      </c>
      <c r="D95" s="43" t="s">
        <v>575</v>
      </c>
      <c r="F95">
        <f>VLOOKUP(B95,'site info'!H:M,5,FALSE)</f>
        <v>35.601779283799999</v>
      </c>
      <c r="G95">
        <f>VLOOKUP(B95,'site info'!H:M,6,FALSE)</f>
        <v>-75.855339783999995</v>
      </c>
      <c r="H95" t="s">
        <v>572</v>
      </c>
      <c r="I95" s="20">
        <v>2017</v>
      </c>
      <c r="J95" s="20">
        <v>13</v>
      </c>
      <c r="K95" s="20">
        <v>2</v>
      </c>
      <c r="L95" s="20">
        <v>2</v>
      </c>
      <c r="M95" s="22">
        <v>4.8629980586406977E-3</v>
      </c>
      <c r="N95" s="24">
        <v>1.065541885239274E-2</v>
      </c>
      <c r="O95" s="23" t="s">
        <v>47</v>
      </c>
      <c r="P95" s="20" t="s">
        <v>257</v>
      </c>
      <c r="Q95" s="23">
        <v>0.34834285714285712</v>
      </c>
      <c r="R95">
        <v>0.04</v>
      </c>
      <c r="S95">
        <v>0.04</v>
      </c>
      <c r="V95" s="23">
        <f>VLOOKUP(D95,'sl metrics top horiz'!$B:$H,4,FALSE)</f>
        <v>44.032857142857139</v>
      </c>
      <c r="W95" s="44">
        <f>VLOOKUP(D95,'sl metrics top horiz'!$B:$H,5,FALSE)</f>
        <v>5383.2857142857147</v>
      </c>
      <c r="Y95" s="44">
        <f>VLOOKUP(D95,'sl metrics top horiz'!M:O,3,FALSE)</f>
        <v>287.57142857142856</v>
      </c>
      <c r="Z95" s="44">
        <f>VLOOKUP(D95,'sl metrics top horiz'!B:K,8,FALSE)</f>
        <v>1082</v>
      </c>
      <c r="AA95" s="44">
        <f>VLOOKUP(D95,'sl metrics top horiz'!B:K,9,FALSE)</f>
        <v>1664.2857142857142</v>
      </c>
      <c r="AB95" s="44">
        <f>Z95+AA95</f>
        <v>2746.2857142857142</v>
      </c>
      <c r="AC95" s="44">
        <f>VLOOKUP(D95,'sl metrics top horiz'!M:N,2,FALSE)</f>
        <v>4.582655284953475</v>
      </c>
      <c r="AE95" s="44">
        <f>VLOOKUP(D95,'sl metrics top horiz'!$B:$H,7,FALSE)</f>
        <v>6.1571428571428566</v>
      </c>
      <c r="AJ95" s="23"/>
      <c r="AK95" s="23"/>
      <c r="AO95" s="44"/>
      <c r="AU95" s="20">
        <f>VLOOKUP(D95,'pl metrics'!A:H,5,FALSE)</f>
        <v>8</v>
      </c>
      <c r="AV95" s="20">
        <f>VLOOKUP(D95,'pl metrics'!BD:BH,2,FALSE)</f>
        <v>7</v>
      </c>
      <c r="AW95" s="20">
        <f>VLOOKUP(D95,'pl metrics'!BD:BH,3,FALSE)</f>
        <v>0</v>
      </c>
      <c r="AX95">
        <f>VLOOKUP(D95,'pl metrics'!J:S,5,FALSE)</f>
        <v>8</v>
      </c>
      <c r="AY95">
        <v>0</v>
      </c>
      <c r="AZ95" s="23">
        <f>VLOOKUP(D95,'pl metrics'!A:H,7,FALSE)</f>
        <v>7.166666666666667</v>
      </c>
      <c r="BA95" s="45">
        <f>VLOOKUP(D95,'pl metrics'!J:Q,7,FALSE)</f>
        <v>7.166666666666667</v>
      </c>
      <c r="BC95" s="44">
        <v>20.270394394014364</v>
      </c>
      <c r="BD95" s="44">
        <f t="shared" si="12"/>
        <v>20.270394394014364</v>
      </c>
      <c r="BE95" s="137">
        <f t="shared" si="13"/>
        <v>0</v>
      </c>
      <c r="BF95" s="44">
        <f>VLOOKUP(D95,'pl metrics'!A:H,8,FALSE)</f>
        <v>75</v>
      </c>
      <c r="BG95" s="45">
        <f>VLOOKUP(D95,'pl metrics'!J:Q,8,FALSE)</f>
        <v>75</v>
      </c>
      <c r="BH95" s="45">
        <f>VLOOKUP(D95,'pl metrics'!V:AA,5,FALSE)</f>
        <v>100</v>
      </c>
      <c r="BI95" s="44">
        <f>VLOOKUP(D95,'pl metrics'!AR:AX,6,FALSE)</f>
        <v>0</v>
      </c>
      <c r="BJ95" s="45">
        <f>VLOOKUP(D95,'pl metrics'!V:AA,6,FALSE)</f>
        <v>0</v>
      </c>
      <c r="BK95" s="45">
        <f>VLOOKUP(D95,'pl metrics'!J:S,9,FALSE)</f>
        <v>0</v>
      </c>
      <c r="BL95" s="45">
        <f>VLOOKUP(D95,'pl metrics'!V:AB,7,FALSE)</f>
        <v>4.7142857142857144</v>
      </c>
      <c r="BM95" s="25">
        <f>VLOOKUP(D95,'pl metrics'!AR:BA,8,FALSE)</f>
        <v>2.2090000000000001</v>
      </c>
      <c r="BN95" s="25">
        <f>VLOOKUP(D95,'pl metrics'!BD:BH,4,FALSE)</f>
        <v>2.073</v>
      </c>
      <c r="BO95" s="44" t="str">
        <f>VLOOKUP(D95,'pl metrics'!BD:BH,5,FALSE)</f>
        <v>x</v>
      </c>
      <c r="BQ95">
        <f>VLOOKUP(D95,'pl metrics'!AR:BA,10,FALSE)</f>
        <v>2.2090000000000001</v>
      </c>
      <c r="BR95" s="44">
        <v>0</v>
      </c>
      <c r="BS95" s="13">
        <v>0</v>
      </c>
      <c r="BT95" s="44">
        <f>VLOOKUP(D95,'pl metrics'!AJ:AK,2,FALSE)</f>
        <v>69.486285714285728</v>
      </c>
      <c r="BU95" s="44">
        <v>0</v>
      </c>
      <c r="BV95" s="44">
        <v>0</v>
      </c>
      <c r="BW95" s="44">
        <v>0</v>
      </c>
      <c r="BX95" t="s">
        <v>45</v>
      </c>
      <c r="BY95" t="str">
        <f>VLOOKUP(B95,'site info'!H:T,13,FALSE)</f>
        <v>Brackish</v>
      </c>
      <c r="BZ95" t="str">
        <f>VLOOKUP(B95,'site info'!H:T,12,FALSE)</f>
        <v>Tidal</v>
      </c>
      <c r="CA95" t="str">
        <f>VLOOKUP(H95,'site info'!G:U,15,FALSE)</f>
        <v>Yes</v>
      </c>
      <c r="CB95" t="s">
        <v>1040</v>
      </c>
      <c r="CC95" s="44">
        <v>5383.2857142857147</v>
      </c>
      <c r="CD95" s="90" t="s">
        <v>1040</v>
      </c>
    </row>
    <row r="96" spans="1:82" x14ac:dyDescent="0.25">
      <c r="A96" t="s">
        <v>1121</v>
      </c>
      <c r="B96" t="s">
        <v>350</v>
      </c>
      <c r="C96" t="s">
        <v>347</v>
      </c>
      <c r="D96" s="43" t="s">
        <v>349</v>
      </c>
      <c r="F96">
        <f>VLOOKUP(B96,'site info'!H:M,5,FALSE)</f>
        <v>35.457841000000002</v>
      </c>
      <c r="G96">
        <f>VLOOKUP(B96,'site info'!H:M,6,FALSE)</f>
        <v>-76.843039000000005</v>
      </c>
      <c r="H96" s="8" t="s">
        <v>347</v>
      </c>
      <c r="I96" s="20">
        <v>2016</v>
      </c>
      <c r="J96" s="20">
        <v>9</v>
      </c>
      <c r="K96" s="20">
        <v>1.5</v>
      </c>
      <c r="L96" s="20">
        <v>2</v>
      </c>
      <c r="M96" s="22">
        <v>6.0023191817110003E-3</v>
      </c>
      <c r="N96" s="24">
        <v>2.5872957663777159E-3</v>
      </c>
      <c r="O96" s="23" t="s">
        <v>28</v>
      </c>
      <c r="P96" s="20" t="s">
        <v>26</v>
      </c>
      <c r="Q96" s="23">
        <v>1.55</v>
      </c>
      <c r="R96">
        <v>0.78</v>
      </c>
      <c r="S96">
        <v>0.78</v>
      </c>
      <c r="U96"/>
      <c r="V96" s="20"/>
      <c r="AJ96" s="23"/>
      <c r="AK96" s="23"/>
      <c r="AO96" s="44"/>
      <c r="AU96" s="20">
        <f>VLOOKUP(D96,'pl metrics'!A:H,5,FALSE)</f>
        <v>41</v>
      </c>
      <c r="AV96" s="20">
        <f>VLOOKUP(D96,'pl metrics'!BD:BH,2,FALSE)</f>
        <v>38</v>
      </c>
      <c r="AW96" s="20">
        <f>VLOOKUP(D96,'pl metrics'!BD:BH,3,FALSE)</f>
        <v>2</v>
      </c>
      <c r="AX96">
        <f>VLOOKUP(D96,'pl metrics'!J:S,5,FALSE)</f>
        <v>21</v>
      </c>
      <c r="AY96" s="67">
        <f>VLOOKUP(D96,'pl metrics'!AR:BB,11,FALSE)</f>
        <v>20</v>
      </c>
      <c r="AZ96" s="23">
        <f>VLOOKUP(D96,'pl metrics'!A:H,7,FALSE)</f>
        <v>4.6842105263157894</v>
      </c>
      <c r="BA96" s="45">
        <f>VLOOKUP(D96,'pl metrics'!J:Q,7,FALSE)</f>
        <v>5.0999999999999996</v>
      </c>
      <c r="BB96" s="45">
        <f>VLOOKUP(D96,'pl metrics'!BO:BP,2,FALSE)</f>
        <v>4.2222222222222223</v>
      </c>
      <c r="BC96" s="44">
        <v>29.993581954290711</v>
      </c>
      <c r="BD96" s="44">
        <f t="shared" si="12"/>
        <v>23.371136044274781</v>
      </c>
      <c r="BE96" s="44">
        <f t="shared" si="13"/>
        <v>18.882351809998227</v>
      </c>
      <c r="BF96" s="44">
        <f>VLOOKUP(D96,'pl metrics'!A:H,8,FALSE)</f>
        <v>19.512195121951219</v>
      </c>
      <c r="BG96" s="45">
        <f>VLOOKUP(D96,'pl metrics'!J:Q,8,FALSE)</f>
        <v>14.285714285714285</v>
      </c>
      <c r="BH96" s="45">
        <f>VLOOKUP(D96,'pl metrics'!V:AA,5,FALSE)</f>
        <v>14.755043308742497</v>
      </c>
      <c r="BI96" s="44">
        <f>VLOOKUP(D96,'pl metrics'!AR:AX,6,FALSE)</f>
        <v>5</v>
      </c>
      <c r="BJ96" s="45">
        <f>VLOOKUP(D96,'pl metrics'!V:AA,6,FALSE)</f>
        <v>4.7005937676928395</v>
      </c>
      <c r="BK96" s="45">
        <f>VLOOKUP(D96,'pl metrics'!J:S,9,FALSE)</f>
        <v>2.4390243902439024</v>
      </c>
      <c r="BL96" s="45">
        <f>VLOOKUP(D96,'pl metrics'!V:AB,7,FALSE)</f>
        <v>3.4750000000000001</v>
      </c>
      <c r="BM96" s="132">
        <f>VLOOKUP(D96,'pl metrics'!AR:BA,8,FALSE)</f>
        <v>3.899</v>
      </c>
      <c r="BN96" s="25">
        <f>VLOOKUP(D96,'pl metrics'!BD:BH,4,FALSE)</f>
        <v>3.8279999999999998</v>
      </c>
      <c r="BO96" s="44">
        <f>VLOOKUP(D96,'pl metrics'!BD:BH,5,FALSE)</f>
        <v>0.75529999999999997</v>
      </c>
      <c r="BP96" s="133">
        <f>VLOOKUP(D96,'pl metrics'!AR:BA,9,FALSE)</f>
        <v>3.1909999999999998</v>
      </c>
      <c r="BQ96" s="133">
        <f>VLOOKUP(D96,'pl metrics'!AR:BA,10,FALSE)</f>
        <v>3.2170000000000001</v>
      </c>
      <c r="BR96" s="44"/>
      <c r="BX96" t="str">
        <f>VLOOKUP(B96,'site info'!H:T,11,FALSE)</f>
        <v>Forest</v>
      </c>
      <c r="BY96" t="str">
        <f>VLOOKUP(B96,'site info'!H:T,13,FALSE)</f>
        <v>Fresh</v>
      </c>
      <c r="BZ96" t="str">
        <f>VLOOKUP(B96,'site info'!H:T,12,FALSE)</f>
        <v>Non-tidal</v>
      </c>
      <c r="CA96" t="str">
        <f>VLOOKUP(H96,'site info'!G:U,15,FALSE)</f>
        <v>Yes</v>
      </c>
    </row>
    <row r="97" spans="1:82" x14ac:dyDescent="0.25">
      <c r="A97" t="s">
        <v>1121</v>
      </c>
      <c r="B97" t="s">
        <v>352</v>
      </c>
      <c r="C97" t="s">
        <v>347</v>
      </c>
      <c r="D97" s="43" t="s">
        <v>351</v>
      </c>
      <c r="F97">
        <f>VLOOKUP(B97,'site info'!H:M,5,FALSE)</f>
        <v>35.457841000000002</v>
      </c>
      <c r="G97">
        <f>VLOOKUP(B97,'site info'!H:M,6,FALSE)</f>
        <v>-76.843039000000005</v>
      </c>
      <c r="H97" s="8" t="s">
        <v>347</v>
      </c>
      <c r="I97" s="20">
        <v>2019</v>
      </c>
      <c r="J97" s="20">
        <v>9</v>
      </c>
      <c r="K97" s="20">
        <v>1.75</v>
      </c>
      <c r="L97" s="20">
        <v>3</v>
      </c>
      <c r="M97" s="22">
        <v>6.0023191817110003E-3</v>
      </c>
      <c r="N97" s="24">
        <v>2.5872957663777159E-3</v>
      </c>
      <c r="O97" s="23" t="s">
        <v>28</v>
      </c>
      <c r="P97" s="20" t="s">
        <v>26</v>
      </c>
      <c r="Q97" s="23">
        <v>1.55</v>
      </c>
      <c r="R97">
        <v>0.78</v>
      </c>
      <c r="S97">
        <v>0.78</v>
      </c>
      <c r="U97"/>
      <c r="V97" s="20"/>
      <c r="AJ97" s="23"/>
      <c r="AK97" s="23"/>
      <c r="AO97" s="44"/>
      <c r="AU97" s="20">
        <f>VLOOKUP(D97,'pl metrics'!A:H,5,FALSE)</f>
        <v>48</v>
      </c>
      <c r="AV97" s="20">
        <f>VLOOKUP(D97,'pl metrics'!BD:BH,2,FALSE)</f>
        <v>45</v>
      </c>
      <c r="AW97" s="20">
        <f>VLOOKUP(D97,'pl metrics'!BD:BH,3,FALSE)</f>
        <v>3</v>
      </c>
      <c r="AX97">
        <f>VLOOKUP(D97,'pl metrics'!J:S,5,FALSE)</f>
        <v>21</v>
      </c>
      <c r="AY97" s="67">
        <f>VLOOKUP(D97,'pl metrics'!AR:BB,11,FALSE)</f>
        <v>27</v>
      </c>
      <c r="AZ97" s="23">
        <f>VLOOKUP(D97,'pl metrics'!A:H,7,FALSE)</f>
        <v>4.5744680851063828</v>
      </c>
      <c r="BA97" s="45">
        <f>VLOOKUP(D97,'pl metrics'!J:Q,7,FALSE)</f>
        <v>4.8571428571428568</v>
      </c>
      <c r="BB97" s="45">
        <f>VLOOKUP(D97,'pl metrics'!BO:BP,2,FALSE)</f>
        <v>4.3461538461538458</v>
      </c>
      <c r="BC97" s="44">
        <v>31.692844564026263</v>
      </c>
      <c r="BD97" s="44">
        <f t="shared" si="12"/>
        <v>22.258224804071219</v>
      </c>
      <c r="BE97" s="44">
        <f t="shared" si="13"/>
        <v>22.583277837148053</v>
      </c>
      <c r="BF97" s="44">
        <f>VLOOKUP(D97,'pl metrics'!A:H,8,FALSE)</f>
        <v>25</v>
      </c>
      <c r="BG97" s="45">
        <f>VLOOKUP(D97,'pl metrics'!J:Q,8,FALSE)</f>
        <v>23.809523809523807</v>
      </c>
      <c r="BH97" s="45">
        <f>VLOOKUP(D97,'pl metrics'!V:AA,5,FALSE)</f>
        <v>21.566637522463378</v>
      </c>
      <c r="BI97" s="44">
        <f>VLOOKUP(D97,'pl metrics'!AR:AX,6,FALSE)</f>
        <v>6.25</v>
      </c>
      <c r="BJ97" s="45">
        <f>VLOOKUP(D97,'pl metrics'!V:AA,6,FALSE)</f>
        <v>3.7121038489692748</v>
      </c>
      <c r="BK97" s="45">
        <f>VLOOKUP(D97,'pl metrics'!J:S,9,FALSE)</f>
        <v>4.1666666666666661</v>
      </c>
      <c r="BL97" s="45">
        <f>VLOOKUP(D97,'pl metrics'!V:AB,7,FALSE)</f>
        <v>3.5531914893617023</v>
      </c>
      <c r="BM97" s="132">
        <f>VLOOKUP(D97,'pl metrics'!AR:BA,8,FALSE)</f>
        <v>4.0330000000000004</v>
      </c>
      <c r="BN97" s="25">
        <f>VLOOKUP(D97,'pl metrics'!BD:BH,4,FALSE)</f>
        <v>3.9689999999999999</v>
      </c>
      <c r="BO97" s="44">
        <f>VLOOKUP(D97,'pl metrics'!BD:BH,5,FALSE)</f>
        <v>1.2</v>
      </c>
      <c r="BP97" s="133">
        <f>VLOOKUP(D97,'pl metrics'!AR:BA,9,FALSE)</f>
        <v>3.4649999999999999</v>
      </c>
      <c r="BQ97" s="133">
        <f>VLOOKUP(D97,'pl metrics'!AR:BA,10,FALSE)</f>
        <v>3.1920000000000002</v>
      </c>
      <c r="BR97" s="44"/>
      <c r="BX97" t="str">
        <f>VLOOKUP(B97,'site info'!H:T,11,FALSE)</f>
        <v>Forest</v>
      </c>
      <c r="BY97" t="str">
        <f>VLOOKUP(B97,'site info'!H:T,13,FALSE)</f>
        <v>Fresh</v>
      </c>
      <c r="BZ97" t="str">
        <f>VLOOKUP(B97,'site info'!H:T,12,FALSE)</f>
        <v>Non-tidal</v>
      </c>
      <c r="CA97" t="str">
        <f>VLOOKUP(H97,'site info'!G:U,15,FALSE)</f>
        <v>Yes</v>
      </c>
    </row>
    <row r="98" spans="1:82" x14ac:dyDescent="0.25">
      <c r="A98" t="s">
        <v>1121</v>
      </c>
      <c r="B98" t="s">
        <v>354</v>
      </c>
      <c r="C98" t="s">
        <v>347</v>
      </c>
      <c r="D98" s="43" t="s">
        <v>353</v>
      </c>
      <c r="F98">
        <f>VLOOKUP(B98,'site info'!H:M,5,FALSE)</f>
        <v>35.457841000000002</v>
      </c>
      <c r="G98">
        <f>VLOOKUP(B98,'site info'!H:M,6,FALSE)</f>
        <v>-76.843039000000005</v>
      </c>
      <c r="H98" s="8" t="s">
        <v>347</v>
      </c>
      <c r="I98" s="20">
        <v>2020</v>
      </c>
      <c r="J98" s="20">
        <v>9</v>
      </c>
      <c r="K98" s="20">
        <v>2</v>
      </c>
      <c r="L98" s="20">
        <v>4</v>
      </c>
      <c r="M98" s="22">
        <v>6.0023191817110003E-3</v>
      </c>
      <c r="N98" s="24">
        <v>2.5872957663777159E-3</v>
      </c>
      <c r="O98" s="23" t="s">
        <v>28</v>
      </c>
      <c r="P98" s="20" t="s">
        <v>26</v>
      </c>
      <c r="Q98" s="23">
        <v>1.55</v>
      </c>
      <c r="R98">
        <v>0.78</v>
      </c>
      <c r="S98">
        <v>0.78</v>
      </c>
      <c r="U98"/>
      <c r="V98" s="20"/>
      <c r="AJ98" s="23"/>
      <c r="AK98" s="23"/>
      <c r="AO98" s="44"/>
      <c r="AU98" s="20">
        <f>VLOOKUP(D98,'pl metrics'!A:H,5,FALSE)</f>
        <v>51</v>
      </c>
      <c r="AV98" s="20">
        <f>VLOOKUP(D98,'pl metrics'!BD:BH,2,FALSE)</f>
        <v>48</v>
      </c>
      <c r="AW98" s="20">
        <f>VLOOKUP(D98,'pl metrics'!BD:BH,3,FALSE)</f>
        <v>3</v>
      </c>
      <c r="AX98">
        <f>VLOOKUP(D98,'pl metrics'!J:S,5,FALSE)</f>
        <v>25</v>
      </c>
      <c r="AY98">
        <f>VLOOKUP(D98,'pl metrics'!AR:BB,11,FALSE)</f>
        <v>26</v>
      </c>
      <c r="AZ98" s="23">
        <f>VLOOKUP(D98,'pl metrics'!A:H,7,FALSE)</f>
        <v>4.5</v>
      </c>
      <c r="BA98" s="45">
        <f>VLOOKUP(D98,'pl metrics'!J:Q,7,FALSE)</f>
        <v>4.791666666666667</v>
      </c>
      <c r="BB98" s="45">
        <f>VLOOKUP(D98,'pl metrics'!BO:BP,2,FALSE)</f>
        <v>4.22</v>
      </c>
      <c r="BC98" s="44">
        <v>32.136427928442828</v>
      </c>
      <c r="BD98" s="44">
        <f t="shared" si="12"/>
        <v>23.958333333333336</v>
      </c>
      <c r="BE98" s="137">
        <f t="shared" si="13"/>
        <v>21.51786234736155</v>
      </c>
      <c r="BF98" s="44">
        <f>VLOOKUP(D98,'pl metrics'!A:H,8,FALSE)</f>
        <v>19.607843137254903</v>
      </c>
      <c r="BG98" s="45">
        <f>VLOOKUP(D98,'pl metrics'!J:Q,8,FALSE)</f>
        <v>16</v>
      </c>
      <c r="BH98" s="45">
        <f>VLOOKUP(D98,'pl metrics'!V:AA,5,FALSE)</f>
        <v>19.392687052672557</v>
      </c>
      <c r="BI98" s="44">
        <f>VLOOKUP(D98,'pl metrics'!AR:AX,6,FALSE)</f>
        <v>5.8823529411764701</v>
      </c>
      <c r="BJ98" s="45">
        <f>VLOOKUP(D98,'pl metrics'!V:AA,6,FALSE)</f>
        <v>4.2413977620355352</v>
      </c>
      <c r="BK98" s="45">
        <f>VLOOKUP(D98,'pl metrics'!J:S,9,FALSE)</f>
        <v>3.9215686274509802</v>
      </c>
      <c r="BL98" s="45">
        <f>VLOOKUP(D98,'pl metrics'!V:AB,7,FALSE)</f>
        <v>3.4</v>
      </c>
      <c r="BM98" s="25">
        <f>VLOOKUP(D98,'pl metrics'!AR:BA,8,FALSE)</f>
        <v>4.0949999999999998</v>
      </c>
      <c r="BN98" s="25">
        <f>VLOOKUP(D98,'pl metrics'!BD:BH,4,FALSE)</f>
        <v>4.0350000000000001</v>
      </c>
      <c r="BO98" s="44">
        <f>VLOOKUP(D98,'pl metrics'!BD:BH,5,FALSE)</f>
        <v>1.18</v>
      </c>
      <c r="BP98">
        <f>VLOOKUP(D98,'pl metrics'!AR:BA,9,FALSE)</f>
        <v>3.4249999999999998</v>
      </c>
      <c r="BQ98">
        <f>VLOOKUP(D98,'pl metrics'!AR:BA,10,FALSE)</f>
        <v>3.37</v>
      </c>
      <c r="BR98" s="44"/>
      <c r="BX98" t="str">
        <f>VLOOKUP(B98,'site info'!H:T,11,FALSE)</f>
        <v>Forest</v>
      </c>
      <c r="BY98" t="str">
        <f>VLOOKUP(B98,'site info'!H:T,13,FALSE)</f>
        <v>Fresh</v>
      </c>
      <c r="BZ98" t="str">
        <f>VLOOKUP(B98,'site info'!H:T,12,FALSE)</f>
        <v>Non-tidal</v>
      </c>
      <c r="CA98" t="str">
        <f>VLOOKUP(H98,'site info'!G:U,15,FALSE)</f>
        <v>Yes</v>
      </c>
    </row>
    <row r="99" spans="1:82" x14ac:dyDescent="0.25">
      <c r="A99" t="s">
        <v>1121</v>
      </c>
      <c r="B99" t="s">
        <v>360</v>
      </c>
      <c r="C99" t="s">
        <v>359</v>
      </c>
      <c r="D99" s="43" t="s">
        <v>358</v>
      </c>
      <c r="F99">
        <f>VLOOKUP(B99,'site info'!H:M,5,FALSE)</f>
        <v>35.367130000000003</v>
      </c>
      <c r="G99">
        <f>VLOOKUP(B99,'site info'!H:M,6,FALSE)</f>
        <v>-76.748217999999994</v>
      </c>
      <c r="H99" t="s">
        <v>359</v>
      </c>
      <c r="I99" s="20">
        <v>2010</v>
      </c>
      <c r="J99" s="20">
        <v>9</v>
      </c>
      <c r="K99" s="20">
        <v>1</v>
      </c>
      <c r="L99" s="20">
        <v>1</v>
      </c>
      <c r="M99" s="22">
        <v>1.5556934700767717E-3</v>
      </c>
      <c r="N99" s="24">
        <v>3.501359977402784E-3</v>
      </c>
      <c r="O99" s="23" t="s">
        <v>28</v>
      </c>
      <c r="P99" s="20" t="s">
        <v>26</v>
      </c>
      <c r="Q99" s="23">
        <v>0.15</v>
      </c>
      <c r="R99">
        <v>0.35</v>
      </c>
      <c r="S99">
        <v>0.35</v>
      </c>
      <c r="U99"/>
      <c r="V99" s="20"/>
      <c r="AJ99" s="23"/>
      <c r="AK99" s="23"/>
      <c r="AO99" s="44"/>
      <c r="AU99" s="20">
        <f>VLOOKUP(D99,'pl metrics'!A:H,5,FALSE)</f>
        <v>48</v>
      </c>
      <c r="AV99" s="20">
        <f>VLOOKUP(D99,'pl metrics'!BD:BH,2,FALSE)</f>
        <v>46</v>
      </c>
      <c r="AW99" s="20">
        <f>VLOOKUP(D99,'pl metrics'!BD:BH,3,FALSE)</f>
        <v>2</v>
      </c>
      <c r="AX99">
        <f>VLOOKUP(D99,'pl metrics'!J:S,5,FALSE)</f>
        <v>22</v>
      </c>
      <c r="AY99">
        <f>VLOOKUP(D99,'pl metrics'!AR:BB,11,FALSE)</f>
        <v>26</v>
      </c>
      <c r="AZ99" s="23">
        <f>VLOOKUP(D99,'pl metrics'!A:H,7,FALSE)</f>
        <v>4.427083333333333</v>
      </c>
      <c r="BA99" s="45">
        <f>VLOOKUP(D99,'pl metrics'!J:Q,7,FALSE)</f>
        <v>4.4318181818181817</v>
      </c>
      <c r="BB99" s="45">
        <f>VLOOKUP(D99,'pl metrics'!BO:BP,2,FALSE)</f>
        <v>4.4230769230769234</v>
      </c>
      <c r="BC99" s="44">
        <v>30.671733050698865</v>
      </c>
      <c r="BD99" s="44">
        <f t="shared" si="12"/>
        <v>20.787069844672018</v>
      </c>
      <c r="BE99" s="137">
        <f t="shared" si="13"/>
        <v>22.553355540891165</v>
      </c>
      <c r="BF99" s="44">
        <f>VLOOKUP(D99,'pl metrics'!A:H,8,FALSE)</f>
        <v>35.416666666666671</v>
      </c>
      <c r="BG99" s="45">
        <f>VLOOKUP(D99,'pl metrics'!J:Q,8,FALSE)</f>
        <v>36.363636363636367</v>
      </c>
      <c r="BH99" s="45">
        <f>VLOOKUP(D99,'pl metrics'!V:AA,5,FALSE)</f>
        <v>48.956433923379151</v>
      </c>
      <c r="BI99" s="44">
        <f>VLOOKUP(D99,'pl metrics'!AR:AX,6,FALSE)</f>
        <v>4.1666666666666661</v>
      </c>
      <c r="BJ99" s="45">
        <f>VLOOKUP(D99,'pl metrics'!V:AA,6,FALSE)</f>
        <v>1.5531582480861304E-2</v>
      </c>
      <c r="BK99" s="45">
        <f>VLOOKUP(D99,'pl metrics'!J:S,9,FALSE)</f>
        <v>2.083333333333333</v>
      </c>
      <c r="BL99" s="45">
        <f>VLOOKUP(D99,'pl metrics'!V:AB,7,FALSE)</f>
        <v>3.7916666666666665</v>
      </c>
      <c r="BM99" s="25">
        <f>VLOOKUP(D99,'pl metrics'!AR:BA,8,FALSE)</f>
        <v>4.0599999999999996</v>
      </c>
      <c r="BN99" s="25">
        <f>VLOOKUP(D99,'pl metrics'!BD:BH,4,FALSE)</f>
        <v>4.016</v>
      </c>
      <c r="BO99" s="44">
        <f>VLOOKUP(D99,'pl metrics'!BD:BH,5,FALSE)</f>
        <v>0.81459999999999999</v>
      </c>
      <c r="BP99">
        <f>VLOOKUP(D99,'pl metrics'!AR:BA,9,FALSE)</f>
        <v>3.4430000000000001</v>
      </c>
      <c r="BQ99">
        <f>VLOOKUP(D99,'pl metrics'!AR:BA,10,FALSE)</f>
        <v>3.2770000000000001</v>
      </c>
      <c r="BR99" s="44"/>
      <c r="BX99" t="str">
        <f>VLOOKUP(B99,'site info'!H:T,11,FALSE)</f>
        <v>Forest</v>
      </c>
      <c r="BY99" t="str">
        <f>VLOOKUP(B99,'site info'!H:T,13,FALSE)</f>
        <v>Fresh</v>
      </c>
      <c r="BZ99" t="str">
        <f>VLOOKUP(B99,'site info'!H:T,12,FALSE)</f>
        <v>Tidal</v>
      </c>
      <c r="CA99" t="str">
        <f>VLOOKUP(H99,'site info'!G:U,15,FALSE)</f>
        <v>Yes</v>
      </c>
    </row>
    <row r="100" spans="1:82" x14ac:dyDescent="0.25">
      <c r="A100" t="s">
        <v>517</v>
      </c>
      <c r="B100" t="s">
        <v>595</v>
      </c>
      <c r="C100" t="s">
        <v>593</v>
      </c>
      <c r="D100" s="43" t="s">
        <v>595</v>
      </c>
      <c r="F100">
        <f>VLOOKUP(B100,'site info'!H:M,5,FALSE)</f>
        <v>35.959731313600003</v>
      </c>
      <c r="G100">
        <f>VLOOKUP(B100,'site info'!H:M,6,FALSE)</f>
        <v>-75.818658420299997</v>
      </c>
      <c r="H100" t="s">
        <v>593</v>
      </c>
      <c r="I100" s="20">
        <v>2004</v>
      </c>
      <c r="J100" s="20">
        <v>12</v>
      </c>
      <c r="K100" s="20">
        <v>1</v>
      </c>
      <c r="L100" s="20">
        <v>1</v>
      </c>
      <c r="M100" s="22">
        <v>1.7257602180713802E-2</v>
      </c>
      <c r="N100" s="24">
        <v>1.7133466511317676E-3</v>
      </c>
      <c r="O100" s="23" t="s">
        <v>47</v>
      </c>
      <c r="P100" s="20" t="s">
        <v>257</v>
      </c>
      <c r="Q100" s="23">
        <v>0.43542857142857144</v>
      </c>
      <c r="R100">
        <v>0.03</v>
      </c>
      <c r="S100">
        <v>0.03</v>
      </c>
      <c r="V100" s="23">
        <f>VLOOKUP(D100,'sl metrics top horiz'!$B:$H,4,FALSE)</f>
        <v>161.03714285714287</v>
      </c>
      <c r="W100" s="44">
        <f>VLOOKUP(D100,'sl metrics top horiz'!$B:$H,5,FALSE)</f>
        <v>5847.8571428571431</v>
      </c>
      <c r="Y100" s="44">
        <f>VLOOKUP(D100,'sl metrics top horiz'!M:O,3,FALSE)</f>
        <v>428.42857142857144</v>
      </c>
      <c r="Z100" s="44">
        <f>VLOOKUP(D100,'sl metrics top horiz'!B:K,8,FALSE)</f>
        <v>2166.1428571428573</v>
      </c>
      <c r="AA100" s="44">
        <f>VLOOKUP(D100,'sl metrics top horiz'!B:K,9,FALSE)</f>
        <v>2708</v>
      </c>
      <c r="AB100" s="44">
        <f t="shared" ref="AB100:AB111" si="14">Z100+AA100</f>
        <v>4874.1428571428569</v>
      </c>
      <c r="AC100" s="44">
        <f>VLOOKUP(D100,'sl metrics top horiz'!M:N,2,FALSE)</f>
        <v>5.5851985063154244</v>
      </c>
      <c r="AE100" s="44">
        <f>VLOOKUP(D100,'sl metrics top horiz'!$B:$H,7,FALSE)</f>
        <v>4.5714285714285712</v>
      </c>
      <c r="AJ100" s="23"/>
      <c r="AK100" s="23"/>
      <c r="AO100" s="44"/>
      <c r="AU100" s="20">
        <f>VLOOKUP(D100,'pl metrics'!A:H,5,FALSE)</f>
        <v>8</v>
      </c>
      <c r="AV100" s="20">
        <f>VLOOKUP(D100,'pl metrics'!BD:BH,2,FALSE)</f>
        <v>8</v>
      </c>
      <c r="AW100" s="20">
        <f>VLOOKUP(D100,'pl metrics'!BD:BH,3,FALSE)</f>
        <v>0</v>
      </c>
      <c r="AX100">
        <f>VLOOKUP(D100,'pl metrics'!J:S,5,FALSE)</f>
        <v>4</v>
      </c>
      <c r="AY100">
        <f>VLOOKUP(D100,'pl metrics'!AR:BB,11,FALSE)</f>
        <v>4</v>
      </c>
      <c r="AZ100" s="23">
        <f>VLOOKUP(D100,'pl metrics'!A:H,7,FALSE)</f>
        <v>5</v>
      </c>
      <c r="BA100" s="45">
        <f>VLOOKUP(D100,'pl metrics'!J:Q,7,FALSE)</f>
        <v>5.75</v>
      </c>
      <c r="BB100" s="45">
        <f>VLOOKUP(D100,'pl metrics'!BO:BP,2,FALSE)</f>
        <v>4.25</v>
      </c>
      <c r="BC100" s="44">
        <v>14.142135623730951</v>
      </c>
      <c r="BD100" s="44">
        <f t="shared" si="12"/>
        <v>11.5</v>
      </c>
      <c r="BE100" s="137">
        <f t="shared" si="13"/>
        <v>8.5</v>
      </c>
      <c r="BF100" s="44">
        <f>VLOOKUP(D100,'pl metrics'!A:H,8,FALSE)</f>
        <v>100</v>
      </c>
      <c r="BG100" s="45">
        <f>VLOOKUP(D100,'pl metrics'!J:Q,8,FALSE)</f>
        <v>100</v>
      </c>
      <c r="BH100" s="45">
        <f>VLOOKUP(D100,'pl metrics'!V:AA,5,FALSE)</f>
        <v>100</v>
      </c>
      <c r="BI100" s="44">
        <f>VLOOKUP(D100,'pl metrics'!AR:AX,6,FALSE)</f>
        <v>0</v>
      </c>
      <c r="BJ100" s="45">
        <f>VLOOKUP(D100,'pl metrics'!V:AA,6,FALSE)</f>
        <v>0</v>
      </c>
      <c r="BK100" s="45">
        <f>VLOOKUP(D100,'pl metrics'!J:S,9,FALSE)</f>
        <v>0</v>
      </c>
      <c r="BL100" s="45">
        <f>VLOOKUP(D100,'pl metrics'!V:AB,7,FALSE)</f>
        <v>4.125</v>
      </c>
      <c r="BM100" s="25">
        <f>VLOOKUP(D100,'pl metrics'!AR:BA,8,FALSE)</f>
        <v>2.206</v>
      </c>
      <c r="BN100" s="25">
        <f>VLOOKUP(D100,'pl metrics'!BD:BH,4,FALSE)</f>
        <v>2.206</v>
      </c>
      <c r="BO100" s="44" t="str">
        <f>VLOOKUP(D100,'pl metrics'!BD:BH,5,FALSE)</f>
        <v>x</v>
      </c>
      <c r="BP100">
        <f>VLOOKUP(D100,'pl metrics'!AR:BA,9,FALSE)</f>
        <v>1.5069999999999999</v>
      </c>
      <c r="BQ100">
        <f>VLOOKUP(D100,'pl metrics'!AR:BA,10,FALSE)</f>
        <v>1.488</v>
      </c>
      <c r="BR100" s="44">
        <v>0</v>
      </c>
      <c r="BS100" s="13">
        <v>0</v>
      </c>
      <c r="BT100" s="44">
        <f>VLOOKUP(D100,'pl metrics'!AJ:AK,2,FALSE)</f>
        <v>90.857142857142861</v>
      </c>
      <c r="BU100" s="44">
        <f>VLOOKUP(D100,'pl metrics'!$AE:$AH,2,FALSE)</f>
        <v>4.2142857142857144</v>
      </c>
      <c r="BV100" s="44">
        <f>VLOOKUP(D100,'pl metrics'!$AE:$AH,3,FALSE)</f>
        <v>0.21428571428571427</v>
      </c>
      <c r="BW100" s="44">
        <f>VLOOKUP(D100,'pl metrics'!$AE:$AH,4,FALSE)</f>
        <v>1.3571428571428572</v>
      </c>
      <c r="BX100" t="str">
        <f>VLOOKUP(B100,'site info'!H:T,11,FALSE)</f>
        <v>Marsh</v>
      </c>
      <c r="BY100" t="str">
        <f>VLOOKUP(B100,'site info'!H:T,13,FALSE)</f>
        <v>Brackish</v>
      </c>
      <c r="BZ100" t="str">
        <f>VLOOKUP(B100,'site info'!H:T,12,FALSE)</f>
        <v>Tidal</v>
      </c>
      <c r="CA100" t="str">
        <f>VLOOKUP(H100,'site info'!G:U,15,FALSE)</f>
        <v>Yes</v>
      </c>
      <c r="CB100" t="s">
        <v>1040</v>
      </c>
      <c r="CC100" s="44">
        <v>5847.8571428571431</v>
      </c>
      <c r="CD100" s="90" t="s">
        <v>1040</v>
      </c>
    </row>
    <row r="101" spans="1:82" x14ac:dyDescent="0.25">
      <c r="A101" t="s">
        <v>517</v>
      </c>
      <c r="B101" t="s">
        <v>596</v>
      </c>
      <c r="C101" t="s">
        <v>593</v>
      </c>
      <c r="D101" s="43" t="s">
        <v>596</v>
      </c>
      <c r="F101">
        <f>VLOOKUP(B101,'site info'!H:M,5,FALSE)</f>
        <v>35.959731313600003</v>
      </c>
      <c r="G101">
        <f>VLOOKUP(B101,'site info'!H:M,6,FALSE)</f>
        <v>-75.818658420299997</v>
      </c>
      <c r="H101" t="s">
        <v>593</v>
      </c>
      <c r="I101" s="20">
        <v>2016</v>
      </c>
      <c r="J101" s="20">
        <v>12</v>
      </c>
      <c r="K101" s="20">
        <v>2</v>
      </c>
      <c r="L101" s="20">
        <v>2</v>
      </c>
      <c r="M101" s="22">
        <v>1.7257602180713802E-2</v>
      </c>
      <c r="N101" s="24">
        <v>1.7133466511317676E-3</v>
      </c>
      <c r="O101" s="23" t="s">
        <v>47</v>
      </c>
      <c r="P101" s="20" t="s">
        <v>257</v>
      </c>
      <c r="Q101" s="23">
        <v>0.43542857142857144</v>
      </c>
      <c r="R101">
        <v>0.03</v>
      </c>
      <c r="S101">
        <v>0.03</v>
      </c>
      <c r="V101" s="23">
        <f>VLOOKUP(D101,'sl metrics top horiz'!$B:$H,4,FALSE)</f>
        <v>25.439999999999998</v>
      </c>
      <c r="W101" s="44">
        <f>VLOOKUP(D101,'sl metrics top horiz'!$B:$H,5,FALSE)</f>
        <v>2434.5714285714284</v>
      </c>
      <c r="Y101" s="44">
        <f>VLOOKUP(D101,'sl metrics top horiz'!M:O,3,FALSE)</f>
        <v>151.71428571428572</v>
      </c>
      <c r="Z101" s="44">
        <f>VLOOKUP(D101,'sl metrics top horiz'!B:K,8,FALSE)</f>
        <v>838.28571428571433</v>
      </c>
      <c r="AA101" s="44">
        <f>VLOOKUP(D101,'sl metrics top horiz'!B:K,9,FALSE)</f>
        <v>1021.4285714285714</v>
      </c>
      <c r="AB101" s="44">
        <f t="shared" si="14"/>
        <v>1859.7142857142858</v>
      </c>
      <c r="AC101" s="44">
        <f>VLOOKUP(D101,'sl metrics top horiz'!M:N,2,FALSE)</f>
        <v>5.859290284533893</v>
      </c>
      <c r="AE101" s="44">
        <f>VLOOKUP(D101,'sl metrics top horiz'!$B:$H,7,FALSE)</f>
        <v>5.7428571428571429</v>
      </c>
      <c r="AJ101" s="23"/>
      <c r="AK101" s="23"/>
      <c r="AO101" s="44"/>
      <c r="AU101" s="20">
        <f>VLOOKUP(D101,'pl metrics'!A:H,5,FALSE)</f>
        <v>9</v>
      </c>
      <c r="AV101" s="20">
        <f>VLOOKUP(D101,'pl metrics'!BD:BH,2,FALSE)</f>
        <v>9</v>
      </c>
      <c r="AW101" s="20">
        <f>VLOOKUP(D101,'pl metrics'!BD:BH,3,FALSE)</f>
        <v>0</v>
      </c>
      <c r="AX101">
        <f>VLOOKUP(D101,'pl metrics'!J:S,5,FALSE)</f>
        <v>5</v>
      </c>
      <c r="AY101">
        <f>VLOOKUP(D101,'pl metrics'!AR:BB,11,FALSE)</f>
        <v>4</v>
      </c>
      <c r="AZ101" s="23">
        <f>VLOOKUP(D101,'pl metrics'!A:H,7,FALSE)</f>
        <v>4.666666666666667</v>
      </c>
      <c r="BA101" s="45">
        <f>VLOOKUP(D101,'pl metrics'!J:Q,7,FALSE)</f>
        <v>6</v>
      </c>
      <c r="BB101" s="45">
        <f>VLOOKUP(D101,'pl metrics'!BO:BP,2,FALSE)</f>
        <v>3</v>
      </c>
      <c r="BC101" s="44">
        <v>14</v>
      </c>
      <c r="BD101" s="44">
        <f t="shared" si="12"/>
        <v>13.416407864998739</v>
      </c>
      <c r="BE101" s="137">
        <f t="shared" si="13"/>
        <v>6</v>
      </c>
      <c r="BF101" s="44">
        <f>VLOOKUP(D101,'pl metrics'!A:H,8,FALSE)</f>
        <v>88.888888888888886</v>
      </c>
      <c r="BG101" s="45">
        <f>VLOOKUP(D101,'pl metrics'!J:Q,8,FALSE)</f>
        <v>100</v>
      </c>
      <c r="BH101" s="45">
        <f>VLOOKUP(D101,'pl metrics'!V:AA,5,FALSE)</f>
        <v>95.778215592457087</v>
      </c>
      <c r="BI101" s="44">
        <f>VLOOKUP(D101,'pl metrics'!AR:AX,6,FALSE)</f>
        <v>0</v>
      </c>
      <c r="BJ101" s="45">
        <f>VLOOKUP(D101,'pl metrics'!V:AA,6,FALSE)</f>
        <v>0</v>
      </c>
      <c r="BK101" s="45">
        <f>VLOOKUP(D101,'pl metrics'!J:S,9,FALSE)</f>
        <v>0</v>
      </c>
      <c r="BL101" s="45">
        <f>VLOOKUP(D101,'pl metrics'!V:AB,7,FALSE)</f>
        <v>4.1111111111111107</v>
      </c>
      <c r="BM101" s="25">
        <f>VLOOKUP(D101,'pl metrics'!AR:BA,8,FALSE)</f>
        <v>2.3330000000000002</v>
      </c>
      <c r="BN101" s="25">
        <f>VLOOKUP(D101,'pl metrics'!BD:BH,4,FALSE)</f>
        <v>2.3330000000000002</v>
      </c>
      <c r="BO101" s="44" t="str">
        <f>VLOOKUP(D101,'pl metrics'!BD:BH,5,FALSE)</f>
        <v>x</v>
      </c>
      <c r="BP101">
        <f>VLOOKUP(D101,'pl metrics'!AR:BA,9,FALSE)</f>
        <v>1.51</v>
      </c>
      <c r="BQ101">
        <f>VLOOKUP(D101,'pl metrics'!AR:BA,10,FALSE)</f>
        <v>1.726</v>
      </c>
      <c r="BR101" s="44">
        <f>VLOOKUP(D101,'pl metrics'!AN:AP,3,FALSE)</f>
        <v>8.2277439526081964E-2</v>
      </c>
      <c r="BS101" s="13">
        <f>VLOOKUP(D101,'pl metrics'!AN:AP,2,FALSE)</f>
        <v>3.3582628377992634E-2</v>
      </c>
      <c r="BT101" s="44">
        <f>VLOOKUP(D101,'pl metrics'!AJ:AK,2,FALSE)</f>
        <v>82.357142857142861</v>
      </c>
      <c r="BU101" s="44">
        <f>VLOOKUP(D101,'pl metrics'!$AE:$AH,2,FALSE)</f>
        <v>0.9285714285714286</v>
      </c>
      <c r="BV101" s="44">
        <f>VLOOKUP(D101,'pl metrics'!$AE:$AH,3,FALSE)</f>
        <v>0</v>
      </c>
      <c r="BW101" s="44">
        <f>VLOOKUP(D101,'pl metrics'!$AE:$AH,4,FALSE)</f>
        <v>1.1428571428571428</v>
      </c>
      <c r="BX101" t="str">
        <f>VLOOKUP(B101,'site info'!H:T,11,FALSE)</f>
        <v>Marsh</v>
      </c>
      <c r="BY101" t="str">
        <f>VLOOKUP(B101,'site info'!H:T,13,FALSE)</f>
        <v>Brackish</v>
      </c>
      <c r="BZ101" t="str">
        <f>VLOOKUP(B101,'site info'!H:T,12,FALSE)</f>
        <v>Tidal</v>
      </c>
      <c r="CA101" t="str">
        <f>VLOOKUP(H101,'site info'!G:U,15,FALSE)</f>
        <v>Yes</v>
      </c>
      <c r="CB101" t="s">
        <v>1040</v>
      </c>
      <c r="CC101" s="44">
        <v>2434.5714285714284</v>
      </c>
      <c r="CD101" s="90" t="s">
        <v>1040</v>
      </c>
    </row>
    <row r="102" spans="1:82" x14ac:dyDescent="0.25">
      <c r="A102" t="s">
        <v>517</v>
      </c>
      <c r="B102" t="s">
        <v>605</v>
      </c>
      <c r="C102" t="s">
        <v>603</v>
      </c>
      <c r="D102" s="43" t="s">
        <v>605</v>
      </c>
      <c r="F102">
        <f>VLOOKUP(B102,'site info'!H:M,5,FALSE)</f>
        <v>35.9556196148</v>
      </c>
      <c r="G102">
        <f>VLOOKUP(B102,'site info'!H:M,6,FALSE)</f>
        <v>-75.8210057382</v>
      </c>
      <c r="H102" t="s">
        <v>603</v>
      </c>
      <c r="I102" s="20">
        <v>2004</v>
      </c>
      <c r="J102" s="20">
        <v>12</v>
      </c>
      <c r="K102" s="20">
        <v>1</v>
      </c>
      <c r="L102" s="20">
        <v>1</v>
      </c>
      <c r="M102" s="22">
        <v>6.3669927779700071E-3</v>
      </c>
      <c r="N102" s="24">
        <v>1.6062162012224397E-3</v>
      </c>
      <c r="O102" s="48" t="s">
        <v>77</v>
      </c>
      <c r="P102" s="68" t="s">
        <v>45</v>
      </c>
      <c r="Q102" s="23">
        <v>0.4789714285714286</v>
      </c>
      <c r="R102">
        <v>0.1</v>
      </c>
      <c r="S102">
        <v>0.1</v>
      </c>
      <c r="V102" s="23">
        <f>VLOOKUP(D102,'sl metrics top horiz'!$B:$H,4,FALSE)</f>
        <v>88.737142857142871</v>
      </c>
      <c r="W102" s="44">
        <f>VLOOKUP(D102,'sl metrics top horiz'!$B:$H,5,FALSE)</f>
        <v>2621.4285714285716</v>
      </c>
      <c r="Y102" s="44">
        <f>VLOOKUP(D102,'sl metrics top horiz'!M:O,3,FALSE)</f>
        <v>371.14285714285717</v>
      </c>
      <c r="Z102" s="44">
        <f>VLOOKUP(D102,'sl metrics top horiz'!B:K,8,FALSE)</f>
        <v>1852</v>
      </c>
      <c r="AA102" s="44">
        <f>VLOOKUP(D102,'sl metrics top horiz'!B:K,9,FALSE)</f>
        <v>2252.1428571428573</v>
      </c>
      <c r="AB102" s="44">
        <f t="shared" si="14"/>
        <v>4104.1428571428569</v>
      </c>
      <c r="AC102" s="44">
        <f>VLOOKUP(D102,'sl metrics top horiz'!M:N,2,FALSE)</f>
        <v>5.9282355567480263</v>
      </c>
      <c r="AE102" s="44">
        <f>VLOOKUP(D102,'sl metrics top horiz'!$B:$H,7,FALSE)</f>
        <v>4.9285714285714288</v>
      </c>
      <c r="AJ102" s="23"/>
      <c r="AK102" s="23"/>
      <c r="AO102" s="44"/>
      <c r="AU102" s="20">
        <f>VLOOKUP(D102,'pl metrics'!A:H,5,FALSE)</f>
        <v>14</v>
      </c>
      <c r="AV102" s="20">
        <f>VLOOKUP(D102,'pl metrics'!BD:BH,2,FALSE)</f>
        <v>13</v>
      </c>
      <c r="AW102" s="20">
        <f>VLOOKUP(D102,'pl metrics'!BD:BH,3,FALSE)</f>
        <v>0</v>
      </c>
      <c r="AX102">
        <f>VLOOKUP(D102,'pl metrics'!J:S,5,FALSE)</f>
        <v>7</v>
      </c>
      <c r="AY102">
        <f>VLOOKUP(D102,'pl metrics'!AR:BB,11,FALSE)</f>
        <v>7</v>
      </c>
      <c r="AZ102" s="23">
        <f>VLOOKUP(D102,'pl metrics'!A:H,7,FALSE)</f>
        <v>5.5769230769230766</v>
      </c>
      <c r="BA102" s="45">
        <f>VLOOKUP(D102,'pl metrics'!J:Q,7,FALSE)</f>
        <v>6.833333333333333</v>
      </c>
      <c r="BB102" s="45">
        <f>VLOOKUP(D102,'pl metrics'!BO:BP,2,FALSE)</f>
        <v>4.5</v>
      </c>
      <c r="BC102" s="44">
        <v>20.866935426239287</v>
      </c>
      <c r="BD102" s="44">
        <f t="shared" si="12"/>
        <v>18.079300625608035</v>
      </c>
      <c r="BE102" s="137">
        <f t="shared" si="13"/>
        <v>11.905880899790658</v>
      </c>
      <c r="BF102" s="44">
        <f>VLOOKUP(D102,'pl metrics'!A:H,8,FALSE)</f>
        <v>71.428571428571431</v>
      </c>
      <c r="BG102" s="45">
        <f>VLOOKUP(D102,'pl metrics'!J:Q,8,FALSE)</f>
        <v>85.714285714285708</v>
      </c>
      <c r="BH102" s="45">
        <f>VLOOKUP(D102,'pl metrics'!V:AA,5,FALSE)</f>
        <v>87.936826380795338</v>
      </c>
      <c r="BI102" s="44">
        <f>VLOOKUP(D102,'pl metrics'!AR:AX,6,FALSE)</f>
        <v>0</v>
      </c>
      <c r="BJ102" s="45">
        <f>VLOOKUP(D102,'pl metrics'!V:AA,6,FALSE)</f>
        <v>0</v>
      </c>
      <c r="BK102" s="45">
        <f>VLOOKUP(D102,'pl metrics'!J:S,9,FALSE)</f>
        <v>0</v>
      </c>
      <c r="BL102" s="45">
        <f>VLOOKUP(D102,'pl metrics'!V:AB,7,FALSE)</f>
        <v>4</v>
      </c>
      <c r="BM102" s="25">
        <f>VLOOKUP(D102,'pl metrics'!AR:BA,8,FALSE)</f>
        <v>2.78</v>
      </c>
      <c r="BN102" s="25">
        <f>VLOOKUP(D102,'pl metrics'!BD:BH,4,FALSE)</f>
        <v>2.7040000000000002</v>
      </c>
      <c r="BO102" s="44" t="str">
        <f>VLOOKUP(D102,'pl metrics'!BD:BH,5,FALSE)</f>
        <v>x</v>
      </c>
      <c r="BP102">
        <f>VLOOKUP(D102,'pl metrics'!AR:BA,9,FALSE)</f>
        <v>2.0870000000000002</v>
      </c>
      <c r="BQ102">
        <f>VLOOKUP(D102,'pl metrics'!AR:BA,10,FALSE)</f>
        <v>2.0680000000000001</v>
      </c>
      <c r="BR102" s="44">
        <f>VLOOKUP(D102,'pl metrics'!AN:AP,3,FALSE)</f>
        <v>14.297804031930358</v>
      </c>
      <c r="BS102" s="13">
        <f>VLOOKUP(D102,'pl metrics'!AN:AP,2,FALSE)</f>
        <v>1.1753919932297419</v>
      </c>
      <c r="BT102" s="44">
        <f>VLOOKUP(D102,'pl metrics'!AJ:AK,2,FALSE)</f>
        <v>73.571571428571431</v>
      </c>
      <c r="BU102" s="44">
        <f>VLOOKUP(D102,'pl metrics'!$AE:$AH,2,FALSE)</f>
        <v>8.5285714285714285</v>
      </c>
      <c r="BV102" s="44">
        <f>VLOOKUP(D102,'pl metrics'!$AE:$AH,3,FALSE)</f>
        <v>2.7858571428571426</v>
      </c>
      <c r="BW102" s="44">
        <f>VLOOKUP(D102,'pl metrics'!$AE:$AH,4,FALSE)</f>
        <v>0.41428571428571431</v>
      </c>
      <c r="BX102" t="s">
        <v>45</v>
      </c>
      <c r="BY102" t="str">
        <f>VLOOKUP(B102,'site info'!H:T,13,FALSE)</f>
        <v>Transitional</v>
      </c>
      <c r="BZ102" t="str">
        <f>VLOOKUP(B102,'site info'!H:T,12,FALSE)</f>
        <v>Tidal</v>
      </c>
      <c r="CA102" t="str">
        <f>VLOOKUP(H102,'site info'!G:U,15,FALSE)</f>
        <v>Yes</v>
      </c>
      <c r="CB102" t="s">
        <v>1040</v>
      </c>
      <c r="CC102" s="44">
        <v>2621.4285714285716</v>
      </c>
      <c r="CD102" s="90" t="s">
        <v>1040</v>
      </c>
    </row>
    <row r="103" spans="1:82" x14ac:dyDescent="0.25">
      <c r="A103" t="s">
        <v>517</v>
      </c>
      <c r="B103" t="s">
        <v>606</v>
      </c>
      <c r="C103" t="s">
        <v>603</v>
      </c>
      <c r="D103" s="43" t="s">
        <v>606</v>
      </c>
      <c r="F103">
        <f>VLOOKUP(B103,'site info'!H:M,5,FALSE)</f>
        <v>35.9556196148</v>
      </c>
      <c r="G103">
        <f>VLOOKUP(B103,'site info'!H:M,6,FALSE)</f>
        <v>-75.8210057382</v>
      </c>
      <c r="H103" t="s">
        <v>603</v>
      </c>
      <c r="I103" s="20">
        <v>2016</v>
      </c>
      <c r="J103" s="20">
        <v>12</v>
      </c>
      <c r="K103" s="20">
        <v>2</v>
      </c>
      <c r="L103" s="20">
        <v>2</v>
      </c>
      <c r="M103" s="22">
        <v>6.3669927779700071E-3</v>
      </c>
      <c r="N103" s="24">
        <v>1.6062162012224397E-3</v>
      </c>
      <c r="O103" s="48" t="s">
        <v>47</v>
      </c>
      <c r="P103" s="68" t="s">
        <v>257</v>
      </c>
      <c r="Q103" s="23">
        <v>0.4789714285714286</v>
      </c>
      <c r="R103">
        <v>0.1</v>
      </c>
      <c r="S103">
        <v>0.1</v>
      </c>
      <c r="V103" s="23">
        <f>VLOOKUP(D103,'sl metrics top horiz'!$B:$H,4,FALSE)</f>
        <v>29.03857142857143</v>
      </c>
      <c r="W103" s="44">
        <f>VLOOKUP(D103,'sl metrics top horiz'!$B:$H,5,FALSE)</f>
        <v>1581.2857142857142</v>
      </c>
      <c r="Y103" s="44">
        <f>VLOOKUP(D103,'sl metrics top horiz'!M:O,3,FALSE)</f>
        <v>146.57142857142858</v>
      </c>
      <c r="Z103" s="44">
        <f>VLOOKUP(D103,'sl metrics top horiz'!B:K,8,FALSE)</f>
        <v>1055</v>
      </c>
      <c r="AA103" s="44">
        <f>VLOOKUP(D103,'sl metrics top horiz'!B:K,9,FALSE)</f>
        <v>1362.8571428571429</v>
      </c>
      <c r="AB103" s="44">
        <f t="shared" si="14"/>
        <v>2417.8571428571431</v>
      </c>
      <c r="AC103" s="44">
        <f>VLOOKUP(D103,'sl metrics top horiz'!M:N,2,FALSE)</f>
        <v>5.5052006666791504</v>
      </c>
      <c r="AE103" s="44">
        <f>VLOOKUP(D103,'sl metrics top horiz'!$B:$H,7,FALSE)</f>
        <v>5.6714285714285708</v>
      </c>
      <c r="AJ103" s="23"/>
      <c r="AK103" s="23"/>
      <c r="AO103" s="44"/>
      <c r="AU103" s="20">
        <f>VLOOKUP(D103,'pl metrics'!A:H,5,FALSE)</f>
        <v>15</v>
      </c>
      <c r="AV103" s="20">
        <f>VLOOKUP(D103,'pl metrics'!BD:BH,2,FALSE)</f>
        <v>13</v>
      </c>
      <c r="AW103" s="20">
        <f>VLOOKUP(D103,'pl metrics'!BD:BH,3,FALSE)</f>
        <v>1</v>
      </c>
      <c r="AX103">
        <f>VLOOKUP(D103,'pl metrics'!J:S,5,FALSE)</f>
        <v>7</v>
      </c>
      <c r="AY103">
        <f>VLOOKUP(D103,'pl metrics'!AR:BB,11,FALSE)</f>
        <v>8</v>
      </c>
      <c r="AZ103" s="23">
        <f>VLOOKUP(D103,'pl metrics'!A:H,7,FALSE)</f>
        <v>4.7307692307692308</v>
      </c>
      <c r="BA103" s="45">
        <f>VLOOKUP(D103,'pl metrics'!J:Q,7,FALSE)</f>
        <v>5.333333333333333</v>
      </c>
      <c r="BB103" s="45">
        <f>VLOOKUP(D103,'pl metrics'!BO:BP,2,FALSE)</f>
        <v>4.2142857142857144</v>
      </c>
      <c r="BC103" s="44">
        <v>18.322190445519706</v>
      </c>
      <c r="BD103" s="44">
        <f t="shared" si="12"/>
        <v>14.11067365901115</v>
      </c>
      <c r="BE103" s="137">
        <f t="shared" si="13"/>
        <v>11.919800025716087</v>
      </c>
      <c r="BF103" s="44">
        <f>VLOOKUP(D103,'pl metrics'!A:H,8,FALSE)</f>
        <v>53.333333333333336</v>
      </c>
      <c r="BG103" s="45">
        <f>VLOOKUP(D103,'pl metrics'!J:Q,8,FALSE)</f>
        <v>57.142857142857139</v>
      </c>
      <c r="BH103" s="45">
        <f>VLOOKUP(D103,'pl metrics'!V:AA,5,FALSE)</f>
        <v>81.001511620861748</v>
      </c>
      <c r="BI103" s="44">
        <f>VLOOKUP(D103,'pl metrics'!AR:AX,6,FALSE)</f>
        <v>7.1428571428571423</v>
      </c>
      <c r="BJ103" s="45">
        <f>VLOOKUP(D103,'pl metrics'!V:AA,6,FALSE)</f>
        <v>9.5790697709940698E-2</v>
      </c>
      <c r="BK103" s="45">
        <f>VLOOKUP(D103,'pl metrics'!J:S,9,FALSE)</f>
        <v>6.666666666666667</v>
      </c>
      <c r="BL103" s="45">
        <f>VLOOKUP(D103,'pl metrics'!V:AB,7,FALSE)</f>
        <v>3.6153846153846154</v>
      </c>
      <c r="BM103" s="25">
        <f>VLOOKUP(D103,'pl metrics'!AR:BA,8,FALSE)</f>
        <v>2.8540000000000001</v>
      </c>
      <c r="BN103" s="25">
        <f>VLOOKUP(D103,'pl metrics'!BD:BH,4,FALSE)</f>
        <v>2.7080000000000002</v>
      </c>
      <c r="BO103" s="44">
        <f>VLOOKUP(D103,'pl metrics'!BD:BH,5,FALSE)</f>
        <v>0</v>
      </c>
      <c r="BP103">
        <f>VLOOKUP(D103,'pl metrics'!AR:BA,9,FALSE)</f>
        <v>2.222</v>
      </c>
      <c r="BQ103">
        <f>VLOOKUP(D103,'pl metrics'!AR:BA,10,FALSE)</f>
        <v>2.0739999999999998</v>
      </c>
      <c r="BR103" s="44">
        <f>VLOOKUP(D103,'pl metrics'!AN:AP,3,FALSE)</f>
        <v>3.7192760928626836</v>
      </c>
      <c r="BS103" s="13">
        <f>VLOOKUP(D103,'pl metrics'!AN:AP,2,FALSE)</f>
        <v>1.1753919932297419</v>
      </c>
      <c r="BT103" s="44">
        <f>VLOOKUP(D103,'pl metrics'!AJ:AK,2,FALSE)</f>
        <v>78.428571428571431</v>
      </c>
      <c r="BU103" s="44">
        <f>VLOOKUP(D103,'pl metrics'!$AE:$AH,2,FALSE)</f>
        <v>9.9285714285714288</v>
      </c>
      <c r="BV103" s="44">
        <f>VLOOKUP(D103,'pl metrics'!$AE:$AH,3,FALSE)</f>
        <v>1.1428571428571428</v>
      </c>
      <c r="BW103" s="44">
        <f>VLOOKUP(D103,'pl metrics'!$AE:$AH,4,FALSE)</f>
        <v>11.785714285714286</v>
      </c>
      <c r="BX103" t="s">
        <v>45</v>
      </c>
      <c r="BY103" t="str">
        <f>VLOOKUP(B103,'site info'!H:T,13,FALSE)</f>
        <v>Transitional</v>
      </c>
      <c r="BZ103" t="str">
        <f>VLOOKUP(B103,'site info'!H:T,12,FALSE)</f>
        <v>Tidal</v>
      </c>
      <c r="CA103" t="str">
        <f>VLOOKUP(H103,'site info'!G:U,15,FALSE)</f>
        <v>Yes</v>
      </c>
      <c r="CB103" t="s">
        <v>1040</v>
      </c>
      <c r="CC103" s="44">
        <v>1581.2857142857142</v>
      </c>
      <c r="CD103" s="90" t="s">
        <v>1040</v>
      </c>
    </row>
    <row r="104" spans="1:82" x14ac:dyDescent="0.25">
      <c r="A104" t="s">
        <v>666</v>
      </c>
      <c r="B104" t="s">
        <v>745</v>
      </c>
      <c r="C104" t="s">
        <v>743</v>
      </c>
      <c r="D104" s="43" t="s">
        <v>745</v>
      </c>
      <c r="E104" t="s">
        <v>742</v>
      </c>
      <c r="F104">
        <f>VLOOKUP(B104,'site info'!H:M,5,FALSE)</f>
        <v>36.539732391699999</v>
      </c>
      <c r="G104">
        <f>VLOOKUP(B104,'site info'!H:M,6,FALSE)</f>
        <v>-75.953049800700001</v>
      </c>
      <c r="H104" t="s">
        <v>743</v>
      </c>
      <c r="I104" s="20">
        <v>2013</v>
      </c>
      <c r="J104" s="20">
        <v>3</v>
      </c>
      <c r="K104" s="20">
        <v>1</v>
      </c>
      <c r="L104" s="20">
        <v>1</v>
      </c>
      <c r="M104" s="22">
        <v>3.8913466875506106E-2</v>
      </c>
      <c r="N104" s="24">
        <v>4.1406830354423435E-3</v>
      </c>
      <c r="O104" s="23" t="s">
        <v>47</v>
      </c>
      <c r="P104" s="20" t="s">
        <v>257</v>
      </c>
      <c r="Q104" s="23">
        <v>0.3</v>
      </c>
      <c r="R104">
        <v>0.02</v>
      </c>
      <c r="S104">
        <v>1.4</v>
      </c>
      <c r="V104" s="23">
        <f>VLOOKUP(D104,'sl metrics top horiz'!$B:$H,4,FALSE)</f>
        <v>31.683333333333334</v>
      </c>
      <c r="W104" s="44">
        <f>VLOOKUP(D104,'sl metrics top horiz'!$B:$H,5,FALSE)</f>
        <v>1096.6666666666667</v>
      </c>
      <c r="Y104" s="44">
        <f>VLOOKUP(D104,'sl metrics top horiz'!M:O,3,FALSE)</f>
        <v>117.33333333333333</v>
      </c>
      <c r="Z104" s="44">
        <f>VLOOKUP(D104,'sl metrics top horiz'!B:K,8,FALSE)</f>
        <v>798.66666666666663</v>
      </c>
      <c r="AA104" s="44">
        <f>VLOOKUP(D104,'sl metrics top horiz'!B:K,9,FALSE)</f>
        <v>671.33333333333337</v>
      </c>
      <c r="AB104" s="44">
        <f t="shared" si="14"/>
        <v>1470</v>
      </c>
      <c r="AC104" s="44">
        <f>VLOOKUP(D104,'sl metrics top horiz'!M:N,2,FALSE)</f>
        <v>1.1896722939424031</v>
      </c>
      <c r="AE104" s="44">
        <f>VLOOKUP(D104,'sl metrics top horiz'!$B:$H,7,FALSE)</f>
        <v>4.9666666666666659</v>
      </c>
      <c r="AJ104" s="23"/>
      <c r="AK104" s="23"/>
      <c r="AO104" s="44"/>
      <c r="AU104" s="20">
        <f>VLOOKUP(D104,'pl metrics'!A:H,5,FALSE)</f>
        <v>17</v>
      </c>
      <c r="AV104" s="20">
        <f>VLOOKUP(D104,'pl metrics'!BD:BH,2,FALSE)</f>
        <v>14</v>
      </c>
      <c r="AW104" s="20">
        <f>VLOOKUP(D104,'pl metrics'!BD:BH,3,FALSE)</f>
        <v>1</v>
      </c>
      <c r="AX104">
        <f>VLOOKUP(D104,'pl metrics'!J:S,5,FALSE)</f>
        <v>16</v>
      </c>
      <c r="AY104">
        <f>VLOOKUP(D104,'pl metrics'!AR:BB,11,FALSE)</f>
        <v>1</v>
      </c>
      <c r="AZ104" s="23">
        <f>VLOOKUP(D104,'pl metrics'!A:H,7,FALSE)</f>
        <v>5.0666666666666664</v>
      </c>
      <c r="BA104" s="45">
        <f>VLOOKUP(D104,'pl metrics'!J:Q,7,FALSE)</f>
        <v>5.0714285714285712</v>
      </c>
      <c r="BB104" s="45">
        <f>VLOOKUP(D104,'pl metrics'!BO:BP,2,FALSE)</f>
        <v>5</v>
      </c>
      <c r="BC104" s="44">
        <v>20.890401836462814</v>
      </c>
      <c r="BD104" s="44">
        <f t="shared" si="12"/>
        <v>20.285714285714285</v>
      </c>
      <c r="BE104" s="137">
        <f t="shared" si="13"/>
        <v>5</v>
      </c>
      <c r="BF104" s="44">
        <f>VLOOKUP(D104,'pl metrics'!A:H,8,FALSE)</f>
        <v>70.588235294117652</v>
      </c>
      <c r="BG104" s="45">
        <f>VLOOKUP(D104,'pl metrics'!J:Q,8,FALSE)</f>
        <v>62.5</v>
      </c>
      <c r="BH104" s="45">
        <f>VLOOKUP(D104,'pl metrics'!V:AA,5,FALSE)</f>
        <v>98.872711940076414</v>
      </c>
      <c r="BI104" s="44">
        <f>VLOOKUP(D104,'pl metrics'!AR:AX,6,FALSE)</f>
        <v>6.666666666666667</v>
      </c>
      <c r="BJ104" s="45">
        <f>VLOOKUP(D104,'pl metrics'!V:AA,6,FALSE)</f>
        <v>0.37576268664120249</v>
      </c>
      <c r="BK104" s="45">
        <f>VLOOKUP(D104,'pl metrics'!J:S,9,FALSE)</f>
        <v>5.8823529411764701</v>
      </c>
      <c r="BL104" s="45">
        <f>VLOOKUP(D104,'pl metrics'!V:AB,7,FALSE)</f>
        <v>4.625</v>
      </c>
      <c r="BM104" s="25">
        <f>VLOOKUP(D104,'pl metrics'!AR:BA,8,FALSE)</f>
        <v>3.01</v>
      </c>
      <c r="BN104" s="25">
        <f>VLOOKUP(D104,'pl metrics'!BD:BH,4,FALSE)</f>
        <v>2.8</v>
      </c>
      <c r="BO104" s="44">
        <f>VLOOKUP(D104,'pl metrics'!BD:BH,5,FALSE)</f>
        <v>0</v>
      </c>
      <c r="BP104">
        <f>VLOOKUP(D104,'pl metrics'!AR:BA,9,FALSE)</f>
        <v>0</v>
      </c>
      <c r="BQ104">
        <f>VLOOKUP(D104,'pl metrics'!AR:BA,10,FALSE)</f>
        <v>2.9449999999999998</v>
      </c>
      <c r="BR104" s="44">
        <v>0</v>
      </c>
      <c r="BS104" s="13">
        <v>0</v>
      </c>
      <c r="BT104" s="44">
        <f>VLOOKUP(D104,'pl metrics'!AJ:AK,2,FALSE)</f>
        <v>123.20666666666664</v>
      </c>
      <c r="BU104" s="44">
        <f>VLOOKUP(D104,'pl metrics'!$AE:$AH,2,FALSE)</f>
        <v>0.505</v>
      </c>
      <c r="BV104" s="44">
        <f>VLOOKUP(D104,'pl metrics'!$AE:$AH,3,FALSE)</f>
        <v>0</v>
      </c>
      <c r="BW104" s="44">
        <f>VLOOKUP(D104,'pl metrics'!$AE:$AH,4,FALSE)</f>
        <v>0.33666666666666667</v>
      </c>
      <c r="BX104" t="str">
        <f>VLOOKUP(B104,'site info'!H:T,11,FALSE)</f>
        <v>Marsh</v>
      </c>
      <c r="BY104" t="str">
        <f>VLOOKUP(B104,'site info'!H:T,13,FALSE)</f>
        <v>Brackish</v>
      </c>
      <c r="BZ104" t="str">
        <f>VLOOKUP(B104,'site info'!H:T,12,FALSE)</f>
        <v>Tidal</v>
      </c>
      <c r="CA104" t="str">
        <f>VLOOKUP(H104,'site info'!G:U,15,FALSE)</f>
        <v>Yes</v>
      </c>
      <c r="CB104" t="s">
        <v>1040</v>
      </c>
      <c r="CC104" s="44">
        <v>1096.6666666666667</v>
      </c>
      <c r="CD104" s="90" t="s">
        <v>1040</v>
      </c>
    </row>
    <row r="105" spans="1:82" x14ac:dyDescent="0.25">
      <c r="A105" t="s">
        <v>666</v>
      </c>
      <c r="B105" t="s">
        <v>751</v>
      </c>
      <c r="C105" t="s">
        <v>743</v>
      </c>
      <c r="D105" s="43" t="s">
        <v>751</v>
      </c>
      <c r="E105" t="s">
        <v>750</v>
      </c>
      <c r="F105">
        <f>VLOOKUP(B105,'site info'!H:M,5,FALSE)</f>
        <v>36.539732391699999</v>
      </c>
      <c r="G105">
        <f>VLOOKUP(B105,'site info'!H:M,6,FALSE)</f>
        <v>-75.953049800700001</v>
      </c>
      <c r="H105" t="s">
        <v>743</v>
      </c>
      <c r="I105" s="20">
        <v>2016</v>
      </c>
      <c r="J105" s="20">
        <v>3</v>
      </c>
      <c r="K105" s="20">
        <v>2</v>
      </c>
      <c r="L105" s="20">
        <v>2</v>
      </c>
      <c r="M105" s="22">
        <v>3.8913466875506106E-2</v>
      </c>
      <c r="N105" s="24">
        <v>4.1406830354423435E-3</v>
      </c>
      <c r="O105" s="23" t="s">
        <v>47</v>
      </c>
      <c r="P105" s="20" t="s">
        <v>257</v>
      </c>
      <c r="Q105" s="23">
        <v>0.3</v>
      </c>
      <c r="R105">
        <v>0.02</v>
      </c>
      <c r="S105">
        <v>1.4</v>
      </c>
      <c r="V105" s="23">
        <f>VLOOKUP(D105,'sl metrics top horiz'!$B:$H,4,FALSE)</f>
        <v>26.900000000000002</v>
      </c>
      <c r="W105" s="44">
        <f>VLOOKUP(D105,'sl metrics top horiz'!$B:$H,5,FALSE)</f>
        <v>1324.3333333333333</v>
      </c>
      <c r="Y105" s="44">
        <f>VLOOKUP(D105,'sl metrics top horiz'!M:O,3,FALSE)</f>
        <v>92.333333333333329</v>
      </c>
      <c r="Z105" s="44">
        <f>VLOOKUP(D105,'sl metrics top horiz'!B:K,8,FALSE)</f>
        <v>647</v>
      </c>
      <c r="AA105" s="44">
        <f>VLOOKUP(D105,'sl metrics top horiz'!B:K,9,FALSE)</f>
        <v>762</v>
      </c>
      <c r="AB105" s="44">
        <f t="shared" si="14"/>
        <v>1409</v>
      </c>
      <c r="AC105" s="44">
        <f>VLOOKUP(D105,'sl metrics top horiz'!M:N,2,FALSE)</f>
        <v>0.84908136482939633</v>
      </c>
      <c r="AE105" s="44">
        <f>VLOOKUP(D105,'sl metrics top horiz'!$B:$H,7,FALSE)</f>
        <v>5.333333333333333</v>
      </c>
      <c r="AJ105" s="23"/>
      <c r="AK105" s="23"/>
      <c r="AO105" s="44"/>
      <c r="AU105" s="20">
        <f>VLOOKUP(D105,'pl metrics'!A:H,5,FALSE)</f>
        <v>28</v>
      </c>
      <c r="AV105" s="20">
        <f>VLOOKUP(D105,'pl metrics'!BD:BH,2,FALSE)</f>
        <v>25</v>
      </c>
      <c r="AW105" s="20">
        <f>VLOOKUP(D105,'pl metrics'!BD:BH,3,FALSE)</f>
        <v>2</v>
      </c>
      <c r="AX105">
        <f>VLOOKUP(D105,'pl metrics'!J:S,5,FALSE)</f>
        <v>26</v>
      </c>
      <c r="AY105">
        <f>VLOOKUP(D105,'pl metrics'!AR:BB,11,FALSE)</f>
        <v>2</v>
      </c>
      <c r="AZ105" s="23">
        <f>VLOOKUP(D105,'pl metrics'!A:H,7,FALSE)</f>
        <v>4.7777777777777777</v>
      </c>
      <c r="BA105" s="45">
        <f>VLOOKUP(D105,'pl metrics'!J:Q,7,FALSE)</f>
        <v>4.72</v>
      </c>
      <c r="BB105" s="45">
        <f>VLOOKUP(D105,'pl metrics'!BO:BP,2,FALSE)</f>
        <v>5.5</v>
      </c>
      <c r="BC105" s="44">
        <v>25.281623639061642</v>
      </c>
      <c r="BD105" s="44">
        <f t="shared" si="12"/>
        <v>24.06737210415794</v>
      </c>
      <c r="BE105" s="137">
        <f t="shared" si="13"/>
        <v>7.7781745930520234</v>
      </c>
      <c r="BF105" s="44">
        <f>VLOOKUP(D105,'pl metrics'!A:H,8,FALSE)</f>
        <v>64.285714285714292</v>
      </c>
      <c r="BG105" s="45">
        <f>VLOOKUP(D105,'pl metrics'!J:Q,8,FALSE)</f>
        <v>57.692307692307686</v>
      </c>
      <c r="BH105" s="45">
        <f>VLOOKUP(D105,'pl metrics'!V:AA,5,FALSE)</f>
        <v>93.081568644897231</v>
      </c>
      <c r="BI105" s="44">
        <f>VLOOKUP(D105,'pl metrics'!AR:AX,6,FALSE)</f>
        <v>7.4074074074074066</v>
      </c>
      <c r="BJ105" s="45">
        <f>VLOOKUP(D105,'pl metrics'!V:AA,6,FALSE)</f>
        <v>1.3368627102055342</v>
      </c>
      <c r="BK105" s="45">
        <f>VLOOKUP(D105,'pl metrics'!J:S,9,FALSE)</f>
        <v>7.1428571428571423</v>
      </c>
      <c r="BL105" s="45">
        <f>VLOOKUP(D105,'pl metrics'!V:AB,7,FALSE)</f>
        <v>4.7777777777777777</v>
      </c>
      <c r="BM105" s="25">
        <f>VLOOKUP(D105,'pl metrics'!AR:BA,8,FALSE)</f>
        <v>3.5259999999999998</v>
      </c>
      <c r="BN105" s="25">
        <f>VLOOKUP(D105,'pl metrics'!BD:BH,4,FALSE)</f>
        <v>3.407</v>
      </c>
      <c r="BO105" s="44">
        <f>VLOOKUP(D105,'pl metrics'!BD:BH,5,FALSE)</f>
        <v>0.80800000000000005</v>
      </c>
      <c r="BP105">
        <f>VLOOKUP(D105,'pl metrics'!AR:BA,9,FALSE)</f>
        <v>0.80059999999999998</v>
      </c>
      <c r="BQ105">
        <f>VLOOKUP(D105,'pl metrics'!AR:BA,10,FALSE)</f>
        <v>3.4489999999999998</v>
      </c>
      <c r="BR105" s="44">
        <v>0</v>
      </c>
      <c r="BS105" s="13">
        <v>0</v>
      </c>
      <c r="BT105" s="44">
        <f>VLOOKUP(D105,'pl metrics'!AJ:AK,2,FALSE)</f>
        <v>136.56499999999997</v>
      </c>
      <c r="BU105" s="44">
        <f>VLOOKUP(D105,'pl metrics'!$AE:$AH,2,FALSE)</f>
        <v>2.0033333333333334</v>
      </c>
      <c r="BV105" s="44">
        <f>VLOOKUP(D105,'pl metrics'!$AE:$AH,3,FALSE)</f>
        <v>0</v>
      </c>
      <c r="BW105" s="44">
        <f>VLOOKUP(D105,'pl metrics'!$AE:$AH,4,FALSE)</f>
        <v>0.83666666666666656</v>
      </c>
      <c r="BX105" t="str">
        <f>VLOOKUP(B105,'site info'!H:T,11,FALSE)</f>
        <v>Marsh</v>
      </c>
      <c r="BY105" t="str">
        <f>VLOOKUP(B105,'site info'!H:T,13,FALSE)</f>
        <v>Brackish</v>
      </c>
      <c r="BZ105" t="str">
        <f>VLOOKUP(B105,'site info'!H:T,12,FALSE)</f>
        <v>Tidal</v>
      </c>
      <c r="CA105" t="str">
        <f>VLOOKUP(H105,'site info'!G:U,15,FALSE)</f>
        <v>Yes</v>
      </c>
      <c r="CB105" t="s">
        <v>1040</v>
      </c>
      <c r="CC105" s="44">
        <v>1324.3333333333333</v>
      </c>
      <c r="CD105" s="90" t="s">
        <v>1040</v>
      </c>
    </row>
    <row r="106" spans="1:82" x14ac:dyDescent="0.25">
      <c r="A106" t="s">
        <v>19</v>
      </c>
      <c r="B106" t="s">
        <v>163</v>
      </c>
      <c r="C106" t="s">
        <v>162</v>
      </c>
      <c r="D106" s="43" t="s">
        <v>161</v>
      </c>
      <c r="E106" t="s">
        <v>159</v>
      </c>
      <c r="F106">
        <f>VLOOKUP(B106,'site info'!H:M,5,FALSE)</f>
        <v>36.28535746</v>
      </c>
      <c r="G106">
        <f>VLOOKUP(B106,'site info'!H:M,6,FALSE)</f>
        <v>-75.979529799999995</v>
      </c>
      <c r="H106" t="s">
        <v>162</v>
      </c>
      <c r="I106" s="20">
        <v>2006</v>
      </c>
      <c r="J106" s="20">
        <v>16</v>
      </c>
      <c r="K106" s="20">
        <v>1</v>
      </c>
      <c r="L106" s="20">
        <v>1</v>
      </c>
      <c r="M106" s="22">
        <v>3.2799375263200519E-3</v>
      </c>
      <c r="N106" s="24">
        <v>1.7530294398643881E-3</v>
      </c>
      <c r="O106" s="23" t="s">
        <v>77</v>
      </c>
      <c r="P106" s="20" t="s">
        <v>45</v>
      </c>
      <c r="Q106" s="23">
        <v>0.4</v>
      </c>
      <c r="R106">
        <v>0.05</v>
      </c>
      <c r="S106">
        <v>0.05</v>
      </c>
      <c r="V106" s="23">
        <f>VLOOKUP(D106,'sl metrics top horiz'!$B:$H,4,FALSE)</f>
        <v>30.907500000000002</v>
      </c>
      <c r="W106" s="44">
        <f>VLOOKUP(D106,'sl metrics top horiz'!$B:$H,5,FALSE)</f>
        <v>1238.5</v>
      </c>
      <c r="Y106" s="44">
        <f>VLOOKUP(D106,'sl metrics top horiz'!M:O,3,FALSE)</f>
        <v>110.75</v>
      </c>
      <c r="Z106" s="44">
        <f>VLOOKUP(D106,'sl metrics top horiz'!B:K,8,FALSE)</f>
        <v>701.75</v>
      </c>
      <c r="AA106" s="44">
        <f>VLOOKUP(D106,'sl metrics top horiz'!B:K,9,FALSE)</f>
        <v>717</v>
      </c>
      <c r="AB106" s="44">
        <f t="shared" si="14"/>
        <v>1418.75</v>
      </c>
      <c r="AC106" s="44">
        <f>VLOOKUP(D106,'sl metrics top horiz'!M:N,2,FALSE)</f>
        <v>0.97873082287308233</v>
      </c>
      <c r="AE106" s="44">
        <f>VLOOKUP(D106,'sl metrics top horiz'!$B:$H,7,FALSE)</f>
        <v>5.05</v>
      </c>
      <c r="AJ106" s="23"/>
      <c r="AK106" s="23"/>
      <c r="AO106" s="44"/>
      <c r="AU106" s="20">
        <f>VLOOKUP(D106,'pl metrics'!A:H,5,FALSE)</f>
        <v>46</v>
      </c>
      <c r="AV106" s="20">
        <f>VLOOKUP(D106,'pl metrics'!BD:BH,2,FALSE)</f>
        <v>42</v>
      </c>
      <c r="AW106" s="20">
        <f>VLOOKUP(D106,'pl metrics'!BD:BH,3,FALSE)</f>
        <v>1</v>
      </c>
      <c r="AX106">
        <f>VLOOKUP(D106,'pl metrics'!J:S,5,FALSE)</f>
        <v>20</v>
      </c>
      <c r="AY106">
        <f>VLOOKUP(D106,'pl metrics'!AR:BB,11,FALSE)</f>
        <v>26</v>
      </c>
      <c r="AZ106" s="23">
        <f>VLOOKUP(D106,'pl metrics'!A:H,7,FALSE)</f>
        <v>5.3255813953488369</v>
      </c>
      <c r="BA106" s="45">
        <f>VLOOKUP(D106,'pl metrics'!J:Q,7,FALSE)</f>
        <v>4.882352941176471</v>
      </c>
      <c r="BB106" s="45">
        <f>VLOOKUP(D106,'pl metrics'!BO:BP,2,FALSE)</f>
        <v>5.615384615384615</v>
      </c>
      <c r="BC106" s="44">
        <v>36.119850375248518</v>
      </c>
      <c r="BD106" s="44">
        <f t="shared" si="12"/>
        <v>21.834546133233243</v>
      </c>
      <c r="BE106" s="137">
        <f t="shared" si="13"/>
        <v>28.632955730174864</v>
      </c>
      <c r="BF106" s="44">
        <f>VLOOKUP(D106,'pl metrics'!A:H,8,FALSE)</f>
        <v>30.434782608695656</v>
      </c>
      <c r="BG106" s="45">
        <f>VLOOKUP(D106,'pl metrics'!J:Q,8,FALSE)</f>
        <v>30</v>
      </c>
      <c r="BH106" s="45">
        <f>VLOOKUP(D106,'pl metrics'!V:AA,5,FALSE)</f>
        <v>64.766931496648382</v>
      </c>
      <c r="BI106" s="44">
        <f>VLOOKUP(D106,'pl metrics'!AR:AX,6,FALSE)</f>
        <v>2.3255813953488373</v>
      </c>
      <c r="BJ106" s="45">
        <f>VLOOKUP(D106,'pl metrics'!V:AA,6,FALSE)</f>
        <v>30.653195064263407</v>
      </c>
      <c r="BK106" s="45">
        <f>VLOOKUP(D106,'pl metrics'!J:S,9,FALSE)</f>
        <v>2.1739130434782608</v>
      </c>
      <c r="BL106" s="45">
        <f>VLOOKUP(D106,'pl metrics'!V:AB,7,FALSE)</f>
        <v>4.1162790697674421</v>
      </c>
      <c r="BM106" s="25">
        <f>VLOOKUP(D106,'pl metrics'!AR:BA,8,FALSE)</f>
        <v>4.0209999999999999</v>
      </c>
      <c r="BN106" s="25">
        <f>VLOOKUP(D106,'pl metrics'!BD:BH,4,FALSE)</f>
        <v>3.9340000000000002</v>
      </c>
      <c r="BO106" s="44">
        <f>VLOOKUP(D106,'pl metrics'!BD:BH,5,FALSE)</f>
        <v>0</v>
      </c>
      <c r="BP106">
        <f>VLOOKUP(D106,'pl metrics'!AR:BA,9,FALSE)</f>
        <v>3.444</v>
      </c>
      <c r="BQ106">
        <f>VLOOKUP(D106,'pl metrics'!AR:BA,10,FALSE)</f>
        <v>3.19</v>
      </c>
      <c r="BR106" s="44">
        <f>VLOOKUP(D106,'pl metrics'!AN:AP,3,FALSE)</f>
        <v>243.73750000000001</v>
      </c>
      <c r="BS106" s="13">
        <f>VLOOKUP(D106,'pl metrics'!AN:AP,2,FALSE)</f>
        <v>87.75</v>
      </c>
      <c r="BT106" s="44">
        <f>VLOOKUP(D106,'pl metrics'!AJ:AK,2,FALSE)</f>
        <v>85.793749999999989</v>
      </c>
      <c r="BU106" s="44">
        <f>VLOOKUP(D106,'pl metrics'!$AE:$AH,2,FALSE)</f>
        <v>43.3825</v>
      </c>
      <c r="BV106" s="44">
        <f>VLOOKUP(D106,'pl metrics'!$AE:$AH,3,FALSE)</f>
        <v>38.776250000000005</v>
      </c>
      <c r="BW106" s="44">
        <f>VLOOKUP(D106,'pl metrics'!$AE:$AH,4,FALSE)</f>
        <v>7.6262499999999998</v>
      </c>
      <c r="BX106" t="str">
        <f>VLOOKUP(B106,'site info'!H:T,11,FALSE)</f>
        <v>Shrub</v>
      </c>
      <c r="BY106" t="str">
        <f>VLOOKUP(B106,'site info'!H:T,13,FALSE)</f>
        <v>Transitional</v>
      </c>
      <c r="BZ106" t="str">
        <f>VLOOKUP(B106,'site info'!H:T,12,FALSE)</f>
        <v>Tidal</v>
      </c>
      <c r="CA106" t="str">
        <f>VLOOKUP(H106,'site info'!G:U,15,FALSE)</f>
        <v>Yes</v>
      </c>
      <c r="CB106" t="s">
        <v>1040</v>
      </c>
      <c r="CC106" s="44">
        <v>1238.5</v>
      </c>
      <c r="CD106" s="90" t="s">
        <v>1040</v>
      </c>
    </row>
    <row r="107" spans="1:82" x14ac:dyDescent="0.25">
      <c r="A107" t="s">
        <v>19</v>
      </c>
      <c r="B107" t="s">
        <v>165</v>
      </c>
      <c r="C107" t="s">
        <v>162</v>
      </c>
      <c r="D107" s="43" t="s">
        <v>164</v>
      </c>
      <c r="E107" t="s">
        <v>159</v>
      </c>
      <c r="F107">
        <f>VLOOKUP(B107,'site info'!H:M,5,FALSE)</f>
        <v>36.28535746</v>
      </c>
      <c r="G107">
        <f>VLOOKUP(B107,'site info'!H:M,6,FALSE)</f>
        <v>-75.979529799999995</v>
      </c>
      <c r="H107" t="s">
        <v>162</v>
      </c>
      <c r="I107" s="20">
        <v>2022</v>
      </c>
      <c r="J107" s="20">
        <v>16</v>
      </c>
      <c r="K107" s="20">
        <v>2</v>
      </c>
      <c r="L107" s="20">
        <v>2</v>
      </c>
      <c r="M107" s="22">
        <v>3.2799375263200519E-3</v>
      </c>
      <c r="N107" s="24">
        <v>1.7530294398643881E-3</v>
      </c>
      <c r="O107" s="23" t="s">
        <v>77</v>
      </c>
      <c r="P107" s="20" t="s">
        <v>45</v>
      </c>
      <c r="Q107" s="23">
        <v>0.4</v>
      </c>
      <c r="R107">
        <v>0.05</v>
      </c>
      <c r="S107">
        <v>0.05</v>
      </c>
      <c r="T107" s="20">
        <f>VLOOKUP(D107,'sl metrics top horiz'!B:H,2,FALSE)</f>
        <v>592.19999999999993</v>
      </c>
      <c r="U107">
        <f>VLOOKUP(D107,'sl metrics top horiz'!$B:$H,3,FALSE)</f>
        <v>2.11</v>
      </c>
      <c r="V107" s="20">
        <f>VLOOKUP(D107,'sl metrics top horiz'!$B:$H,4,FALSE)</f>
        <v>31.59</v>
      </c>
      <c r="W107" s="44">
        <f>VLOOKUP(D107,'sl metrics top horiz'!$B:$H,5,FALSE)</f>
        <v>1295.6666666666667</v>
      </c>
      <c r="X107" s="44">
        <f>VLOOKUP(D107,'sl metrics top horiz'!Q:R,2,FALSE)</f>
        <v>1817.1133333333335</v>
      </c>
      <c r="Y107" s="44">
        <f>VLOOKUP(D107,'sl metrics top horiz'!M:O,3,FALSE)</f>
        <v>129.66666666666666</v>
      </c>
      <c r="Z107" s="44">
        <f>VLOOKUP(D107,'sl metrics top horiz'!B:K,8,FALSE)</f>
        <v>985.66666666666663</v>
      </c>
      <c r="AA107" s="44">
        <f>VLOOKUP(D107,'sl metrics top horiz'!B:K,9,FALSE)</f>
        <v>1032</v>
      </c>
      <c r="AB107" s="44">
        <f t="shared" si="14"/>
        <v>2017.6666666666665</v>
      </c>
      <c r="AC107" s="44">
        <f>VLOOKUP(D107,'sl metrics top horiz'!M:N,2,FALSE)</f>
        <v>2.9126894394923868</v>
      </c>
      <c r="AD107" s="20">
        <f>VLOOKUP(D107,'sl metrics top horiz'!$B:$H,6,FALSE)</f>
        <v>22.6</v>
      </c>
      <c r="AE107" s="44">
        <f>VLOOKUP(D107,'sl metrics top horiz'!$B:$H,7,FALSE)</f>
        <v>5.4333333333333336</v>
      </c>
      <c r="AF107" s="20">
        <f>VLOOKUP(D107,'wtr metrics'!C:AQ,23,FALSE)</f>
        <v>470</v>
      </c>
      <c r="AG107" s="20">
        <f>VLOOKUP(D107,'wtr metrics'!C:AQ,19,FALSE)</f>
        <v>103</v>
      </c>
      <c r="AH107" s="20">
        <f>VLOOKUP(D107,'wtr metrics'!C:AQ,16,FALSE)</f>
        <v>3.7</v>
      </c>
      <c r="AI107" s="44">
        <f>VLOOKUP(D107,'wtr metrics'!C:AQ,12,FALSE)</f>
        <v>2906.933</v>
      </c>
      <c r="AJ107" s="23">
        <f>VLOOKUP(D107,'wtr metrics'!C:AQ,8,FALSE)</f>
        <v>1.529677</v>
      </c>
      <c r="AK107" s="23">
        <f>VLOOKUP(D107,'wtr metrics'!C:M,11,FALSE)</f>
        <v>5.7392539999999999</v>
      </c>
      <c r="AL107" s="20">
        <f>VLOOKUP(D107,'wtr metrics'!C:AQ,41,FALSE)</f>
        <v>480</v>
      </c>
      <c r="AM107" s="20">
        <f>VLOOKUP(D107,'wtr metrics'!C:AQ,37,FALSE)</f>
        <v>79</v>
      </c>
      <c r="AN107" s="20">
        <f>VLOOKUP(D107,'wtr metrics'!C:AQ,34,FALSE)</f>
        <v>4.2</v>
      </c>
      <c r="AO107" s="44">
        <f>VLOOKUP(D107,'wtr metrics'!C:AQ,30,FALSE)</f>
        <v>2943.018</v>
      </c>
      <c r="AP107" s="20">
        <f>VLOOKUP(D107,'wtr metrics'!C:AQ,26,FALSE)</f>
        <v>1.549957</v>
      </c>
      <c r="AQ107" s="23">
        <v>1.549957</v>
      </c>
      <c r="AR107" s="23">
        <f>VLOOKUP(D107,'wtr metrics'!C:AE,29,FALSE)</f>
        <v>5.7268999999999997</v>
      </c>
      <c r="AS107" s="13">
        <v>77.777777777777786</v>
      </c>
      <c r="AT107" s="13" t="s">
        <v>1051</v>
      </c>
      <c r="AU107" s="20">
        <f>VLOOKUP(D107,'pl metrics'!A:H,5,FALSE)</f>
        <v>32</v>
      </c>
      <c r="AV107" s="20">
        <f>VLOOKUP(D107,'pl metrics'!BD:BH,2,FALSE)</f>
        <v>29</v>
      </c>
      <c r="AW107" s="20">
        <f>VLOOKUP(D107,'pl metrics'!BD:BH,3,FALSE)</f>
        <v>1</v>
      </c>
      <c r="AX107">
        <f>VLOOKUP(D107,'pl metrics'!J:S,5,FALSE)</f>
        <v>15</v>
      </c>
      <c r="AY107">
        <f>VLOOKUP(D107,'pl metrics'!AR:BB,11,FALSE)</f>
        <v>17</v>
      </c>
      <c r="AZ107" s="23">
        <f>VLOOKUP(D107,'pl metrics'!A:H,7,FALSE)</f>
        <v>5.1166666666666663</v>
      </c>
      <c r="BA107" s="45">
        <f>VLOOKUP(D107,'pl metrics'!J:Q,7,FALSE)</f>
        <v>4.384615384615385</v>
      </c>
      <c r="BB107" s="45">
        <f>VLOOKUP(D107,'pl metrics'!BO:BP,2,FALSE)</f>
        <v>5.6764705882352944</v>
      </c>
      <c r="BC107" s="44">
        <v>28.944237576569346</v>
      </c>
      <c r="BD107" s="44">
        <f t="shared" si="12"/>
        <v>16.981542364140214</v>
      </c>
      <c r="BE107" s="137">
        <f t="shared" si="13"/>
        <v>23.404687816006135</v>
      </c>
      <c r="BF107" s="44">
        <f>VLOOKUP(D107,'pl metrics'!A:H,8,FALSE)</f>
        <v>40.625</v>
      </c>
      <c r="BG107" s="45">
        <f>VLOOKUP(D107,'pl metrics'!J:Q,8,FALSE)</f>
        <v>33.333333333333329</v>
      </c>
      <c r="BH107" s="45">
        <f>VLOOKUP(D107,'pl metrics'!V:AA,5,FALSE)</f>
        <v>91.184123629639416</v>
      </c>
      <c r="BI107" s="44">
        <f>VLOOKUP(D107,'pl metrics'!AR:AX,6,FALSE)</f>
        <v>3.3333333333333335</v>
      </c>
      <c r="BJ107" s="45">
        <f>VLOOKUP(D107,'pl metrics'!V:AA,6,FALSE)</f>
        <v>67.36230352661471</v>
      </c>
      <c r="BK107" s="45">
        <f>VLOOKUP(D107,'pl metrics'!J:S,9,FALSE)</f>
        <v>3.125</v>
      </c>
      <c r="BL107" s="45">
        <f>VLOOKUP(D107,'pl metrics'!V:AB,7,FALSE)</f>
        <v>4.0999999999999996</v>
      </c>
      <c r="BM107" s="25">
        <f>VLOOKUP(D107,'pl metrics'!AR:BA,8,FALSE)</f>
        <v>3.6469999999999998</v>
      </c>
      <c r="BN107" s="25">
        <f>VLOOKUP(D107,'pl metrics'!BD:BH,4,FALSE)</f>
        <v>3.57</v>
      </c>
      <c r="BO107" s="44">
        <f>VLOOKUP(D107,'pl metrics'!BD:BH,5,FALSE)</f>
        <v>0</v>
      </c>
      <c r="BP107">
        <f>VLOOKUP(D107,'pl metrics'!AR:BA,9,FALSE)</f>
        <v>3.0259999999999998</v>
      </c>
      <c r="BQ107">
        <f>VLOOKUP(D107,'pl metrics'!AR:BA,10,FALSE)</f>
        <v>2.8620000000000001</v>
      </c>
      <c r="BR107" s="44">
        <f>VLOOKUP(D107,'pl metrics'!AN:AP,3,FALSE)</f>
        <v>339.01250000000005</v>
      </c>
      <c r="BS107" s="13">
        <f>VLOOKUP(D107,'pl metrics'!AN:AP,2,FALSE)</f>
        <v>132.25</v>
      </c>
      <c r="BT107" s="44">
        <f>VLOOKUP(D107,'pl metrics'!AJ:AK,2,FALSE)</f>
        <v>92.647500000000022</v>
      </c>
      <c r="BU107" s="44">
        <f>VLOOKUP(D107,'pl metrics'!$AE:$AH,2,FALSE)</f>
        <v>15.317499999999999</v>
      </c>
      <c r="BV107" s="44">
        <f>VLOOKUP(D107,'pl metrics'!$AE:$AH,3,FALSE)</f>
        <v>6.03125</v>
      </c>
      <c r="BW107" s="44">
        <f>VLOOKUP(D107,'pl metrics'!$AE:$AH,4,FALSE)</f>
        <v>6.4012500000000001</v>
      </c>
      <c r="BX107" t="str">
        <f>VLOOKUP(B107,'site info'!H:T,11,FALSE)</f>
        <v>Shrub</v>
      </c>
      <c r="BY107" t="str">
        <f>VLOOKUP(B107,'site info'!H:T,13,FALSE)</f>
        <v>Transitional</v>
      </c>
      <c r="BZ107" t="str">
        <f>VLOOKUP(B107,'site info'!H:T,12,FALSE)</f>
        <v>Tidal</v>
      </c>
      <c r="CA107" t="str">
        <f>VLOOKUP(H107,'site info'!G:U,15,FALSE)</f>
        <v>Yes</v>
      </c>
      <c r="CB107" t="s">
        <v>1040</v>
      </c>
      <c r="CC107" s="44">
        <v>1295.6666666666667</v>
      </c>
      <c r="CD107" s="90" t="s">
        <v>1040</v>
      </c>
    </row>
    <row r="108" spans="1:82" x14ac:dyDescent="0.25">
      <c r="A108" t="s">
        <v>666</v>
      </c>
      <c r="B108" t="s">
        <v>762</v>
      </c>
      <c r="C108" t="s">
        <v>760</v>
      </c>
      <c r="D108" s="43" t="s">
        <v>762</v>
      </c>
      <c r="E108" t="s">
        <v>759</v>
      </c>
      <c r="F108">
        <f>VLOOKUP(B108,'site info'!H:M,5,FALSE)</f>
        <v>35.6525542985</v>
      </c>
      <c r="G108">
        <f>VLOOKUP(B108,'site info'!H:M,6,FALSE)</f>
        <v>-75.479875788599998</v>
      </c>
      <c r="H108" t="s">
        <v>760</v>
      </c>
      <c r="I108" s="20">
        <v>2013</v>
      </c>
      <c r="J108" s="20">
        <v>3</v>
      </c>
      <c r="K108" s="20">
        <v>1</v>
      </c>
      <c r="L108" s="20">
        <v>1</v>
      </c>
      <c r="M108" s="22">
        <v>7.0285977806743213E-2</v>
      </c>
      <c r="N108" s="24">
        <v>3.3333333333366671E-7</v>
      </c>
      <c r="O108" s="23" t="s">
        <v>47</v>
      </c>
      <c r="P108" s="20" t="s">
        <v>257</v>
      </c>
      <c r="Q108" s="23">
        <v>0.3</v>
      </c>
      <c r="R108">
        <v>0</v>
      </c>
      <c r="S108">
        <v>0</v>
      </c>
      <c r="V108" s="23">
        <f>VLOOKUP(D108,'sl metrics top horiz'!$B:$H,4,FALSE)</f>
        <v>16.049999999999997</v>
      </c>
      <c r="W108" s="44">
        <f>VLOOKUP(D108,'sl metrics top horiz'!$B:$H,5,FALSE)</f>
        <v>1883.6666666666667</v>
      </c>
      <c r="Y108" s="44">
        <f>VLOOKUP(D108,'sl metrics top horiz'!M:O,3,FALSE)</f>
        <v>153</v>
      </c>
      <c r="Z108" s="44">
        <f>VLOOKUP(D108,'sl metrics top horiz'!B:K,8,FALSE)</f>
        <v>460.33333333333331</v>
      </c>
      <c r="AA108" s="44">
        <f>VLOOKUP(D108,'sl metrics top horiz'!B:K,9,FALSE)</f>
        <v>329.66666666666669</v>
      </c>
      <c r="AB108" s="44">
        <f t="shared" si="14"/>
        <v>790</v>
      </c>
      <c r="AC108" s="44">
        <f>VLOOKUP(D108,'sl metrics top horiz'!M:N,2,FALSE)</f>
        <v>1.3963599595551059</v>
      </c>
      <c r="AE108" s="44">
        <f>VLOOKUP(D108,'sl metrics top horiz'!$B:$H,7,FALSE)</f>
        <v>6.833333333333333</v>
      </c>
      <c r="AJ108" s="23"/>
      <c r="AK108" s="23"/>
      <c r="AO108" s="44"/>
      <c r="AU108" s="20">
        <f>VLOOKUP(D108,'pl metrics'!A:H,5,FALSE)</f>
        <v>2</v>
      </c>
      <c r="AV108" s="20">
        <f>VLOOKUP(D108,'pl metrics'!BD:BH,2,FALSE)</f>
        <v>2</v>
      </c>
      <c r="AW108" s="20">
        <f>VLOOKUP(D108,'pl metrics'!BD:BH,3,FALSE)</f>
        <v>0</v>
      </c>
      <c r="AX108">
        <f>VLOOKUP(D108,'pl metrics'!J:S,5,FALSE)</f>
        <v>1</v>
      </c>
      <c r="AY108">
        <f>VLOOKUP(D108,'pl metrics'!AR:BB,11,FALSE)</f>
        <v>1</v>
      </c>
      <c r="AZ108" s="23">
        <f>VLOOKUP(D108,'pl metrics'!A:H,7,FALSE)</f>
        <v>7.5</v>
      </c>
      <c r="BA108" s="45">
        <f>VLOOKUP(D108,'pl metrics'!J:Q,7,FALSE)</f>
        <v>7</v>
      </c>
      <c r="BB108" s="45">
        <f>VLOOKUP(D108,'pl metrics'!BO:BP,2,FALSE)</f>
        <v>8</v>
      </c>
      <c r="BC108" s="44">
        <v>10.606601717798213</v>
      </c>
      <c r="BD108" s="44">
        <f t="shared" si="12"/>
        <v>7</v>
      </c>
      <c r="BE108" s="137">
        <f t="shared" si="13"/>
        <v>8</v>
      </c>
      <c r="BF108" s="44">
        <f>VLOOKUP(D108,'pl metrics'!A:H,8,FALSE)</f>
        <v>100</v>
      </c>
      <c r="BG108" s="45">
        <f>VLOOKUP(D108,'pl metrics'!J:Q,8,FALSE)</f>
        <v>100</v>
      </c>
      <c r="BH108" s="45">
        <f>VLOOKUP(D108,'pl metrics'!V:AA,5,FALSE)</f>
        <v>100</v>
      </c>
      <c r="BI108" s="44">
        <f>VLOOKUP(D108,'pl metrics'!AR:AX,6,FALSE)</f>
        <v>0</v>
      </c>
      <c r="BJ108" s="45">
        <f>VLOOKUP(D108,'pl metrics'!V:AA,6,FALSE)</f>
        <v>0</v>
      </c>
      <c r="BK108" s="45">
        <f>VLOOKUP(D108,'pl metrics'!J:S,9,FALSE)</f>
        <v>0</v>
      </c>
      <c r="BL108" s="45">
        <f>VLOOKUP(D108,'pl metrics'!V:AB,7,FALSE)</f>
        <v>5</v>
      </c>
      <c r="BM108" s="25">
        <f>VLOOKUP(D108,'pl metrics'!AR:BA,8,FALSE)</f>
        <v>0.73319999999999996</v>
      </c>
      <c r="BN108" s="25">
        <f>VLOOKUP(D108,'pl metrics'!BD:BH,4,FALSE)</f>
        <v>0.73319999999999996</v>
      </c>
      <c r="BO108" s="44" t="str">
        <f>VLOOKUP(D108,'pl metrics'!BD:BH,5,FALSE)</f>
        <v>x</v>
      </c>
      <c r="BP108">
        <f>VLOOKUP(D108,'pl metrics'!AR:BA,9,FALSE)</f>
        <v>0</v>
      </c>
      <c r="BQ108">
        <f>VLOOKUP(D108,'pl metrics'!AR:BA,10,FALSE)</f>
        <v>0</v>
      </c>
      <c r="BR108" s="44">
        <v>0</v>
      </c>
      <c r="BS108" s="13">
        <v>0</v>
      </c>
      <c r="BT108" s="44">
        <f>VLOOKUP(D108,'pl metrics'!AJ:AK,2,FALSE)</f>
        <v>85</v>
      </c>
      <c r="BU108" s="44">
        <f>VLOOKUP(D108,'pl metrics'!$AE:$AH,2,FALSE)</f>
        <v>1.5</v>
      </c>
      <c r="BV108" s="44">
        <f>VLOOKUP(D108,'pl metrics'!$AE:$AH,3,FALSE)</f>
        <v>0</v>
      </c>
      <c r="BW108" s="44">
        <f>VLOOKUP(D108,'pl metrics'!$AE:$AH,4,FALSE)</f>
        <v>0</v>
      </c>
      <c r="BX108" t="str">
        <f>VLOOKUP(B108,'site info'!H:T,11,FALSE)</f>
        <v>Marsh</v>
      </c>
      <c r="BY108" t="str">
        <f>VLOOKUP(B108,'site info'!H:T,13,FALSE)</f>
        <v>Brackish</v>
      </c>
      <c r="BZ108" t="str">
        <f>VLOOKUP(B108,'site info'!H:T,12,FALSE)</f>
        <v>Tidal</v>
      </c>
      <c r="CA108" t="str">
        <f>VLOOKUP(H108,'site info'!G:U,15,FALSE)</f>
        <v>Yes</v>
      </c>
      <c r="CB108" t="s">
        <v>1040</v>
      </c>
      <c r="CC108" s="44">
        <v>1883.6666666666667</v>
      </c>
      <c r="CD108" s="90" t="s">
        <v>1040</v>
      </c>
    </row>
    <row r="109" spans="1:82" x14ac:dyDescent="0.25">
      <c r="A109" t="s">
        <v>666</v>
      </c>
      <c r="B109" t="s">
        <v>766</v>
      </c>
      <c r="C109" t="s">
        <v>760</v>
      </c>
      <c r="D109" s="43" t="s">
        <v>766</v>
      </c>
      <c r="E109" t="s">
        <v>765</v>
      </c>
      <c r="F109">
        <f>VLOOKUP(B109,'site info'!H:M,5,FALSE)</f>
        <v>35.6525542985</v>
      </c>
      <c r="G109">
        <f>VLOOKUP(B109,'site info'!H:M,6,FALSE)</f>
        <v>-75.479875788599998</v>
      </c>
      <c r="H109" t="s">
        <v>760</v>
      </c>
      <c r="I109" s="20">
        <v>2016</v>
      </c>
      <c r="J109" s="20">
        <v>3</v>
      </c>
      <c r="K109" s="20">
        <v>2</v>
      </c>
      <c r="L109" s="20">
        <v>2</v>
      </c>
      <c r="M109" s="22">
        <v>7.0285977806743213E-2</v>
      </c>
      <c r="N109" s="24">
        <v>3.3333333333366671E-7</v>
      </c>
      <c r="O109" s="23" t="s">
        <v>47</v>
      </c>
      <c r="P109" s="20" t="s">
        <v>257</v>
      </c>
      <c r="Q109" s="23">
        <v>0.3</v>
      </c>
      <c r="R109">
        <v>0</v>
      </c>
      <c r="S109">
        <v>0</v>
      </c>
      <c r="V109" s="23">
        <f>VLOOKUP(D109,'sl metrics top horiz'!$B:$H,4,FALSE)</f>
        <v>34.383333333333333</v>
      </c>
      <c r="W109" s="44">
        <f>VLOOKUP(D109,'sl metrics top horiz'!$B:$H,5,FALSE)</f>
        <v>3382.6666666666665</v>
      </c>
      <c r="Y109" s="44">
        <f>VLOOKUP(D109,'sl metrics top horiz'!M:O,3,FALSE)</f>
        <v>377.33333333333331</v>
      </c>
      <c r="Z109" s="44">
        <f>VLOOKUP(D109,'sl metrics top horiz'!B:K,8,FALSE)</f>
        <v>1555.6666666666667</v>
      </c>
      <c r="AA109" s="44">
        <f>VLOOKUP(D109,'sl metrics top horiz'!B:K,9,FALSE)</f>
        <v>929.66666666666663</v>
      </c>
      <c r="AB109" s="44">
        <f t="shared" si="14"/>
        <v>2485.3333333333335</v>
      </c>
      <c r="AC109" s="44">
        <f>VLOOKUP(D109,'sl metrics top horiz'!M:N,2,FALSE)</f>
        <v>1.6733596271064899</v>
      </c>
      <c r="AE109" s="44">
        <f>VLOOKUP(D109,'sl metrics top horiz'!$B:$H,7,FALSE)</f>
        <v>6.7</v>
      </c>
      <c r="AJ109" s="23"/>
      <c r="AK109" s="23"/>
      <c r="AO109" s="44"/>
      <c r="AU109" s="20">
        <f>VLOOKUP(D109,'pl metrics'!A:H,5,FALSE)</f>
        <v>3</v>
      </c>
      <c r="AV109" s="20">
        <f>VLOOKUP(D109,'pl metrics'!BD:BH,2,FALSE)</f>
        <v>3</v>
      </c>
      <c r="AW109" s="20">
        <f>VLOOKUP(D109,'pl metrics'!BD:BH,3,FALSE)</f>
        <v>0</v>
      </c>
      <c r="AX109">
        <f>VLOOKUP(D109,'pl metrics'!J:S,5,FALSE)</f>
        <v>2</v>
      </c>
      <c r="AY109">
        <f>VLOOKUP(D109,'pl metrics'!AR:BB,11,FALSE)</f>
        <v>1</v>
      </c>
      <c r="AZ109" s="23">
        <f>VLOOKUP(D109,'pl metrics'!A:H,7,FALSE)</f>
        <v>7.5666666666666664</v>
      </c>
      <c r="BA109" s="45">
        <f>VLOOKUP(D109,'pl metrics'!J:Q,7,FALSE)</f>
        <v>7.35</v>
      </c>
      <c r="BB109" s="45">
        <f>VLOOKUP(D109,'pl metrics'!BO:BP,2,FALSE)</f>
        <v>8</v>
      </c>
      <c r="BC109" s="44">
        <v>13.105851110604503</v>
      </c>
      <c r="BD109" s="44">
        <f t="shared" si="12"/>
        <v>10.394469683442249</v>
      </c>
      <c r="BE109" s="137">
        <f t="shared" si="13"/>
        <v>8</v>
      </c>
      <c r="BF109" s="44">
        <f>VLOOKUP(D109,'pl metrics'!A:H,8,FALSE)</f>
        <v>100</v>
      </c>
      <c r="BG109" s="45">
        <f>VLOOKUP(D109,'pl metrics'!J:Q,8,FALSE)</f>
        <v>100</v>
      </c>
      <c r="BH109" s="45">
        <f>VLOOKUP(D109,'pl metrics'!V:AA,5,FALSE)</f>
        <v>100</v>
      </c>
      <c r="BI109" s="44">
        <f>VLOOKUP(D109,'pl metrics'!AR:AX,6,FALSE)</f>
        <v>0</v>
      </c>
      <c r="BJ109" s="45">
        <f>VLOOKUP(D109,'pl metrics'!V:AA,6,FALSE)</f>
        <v>0</v>
      </c>
      <c r="BK109" s="45">
        <f>VLOOKUP(D109,'pl metrics'!J:S,9,FALSE)</f>
        <v>0</v>
      </c>
      <c r="BL109" s="45">
        <f>VLOOKUP(D109,'pl metrics'!V:AB,7,FALSE)</f>
        <v>4.666666666666667</v>
      </c>
      <c r="BM109" s="25">
        <f>VLOOKUP(D109,'pl metrics'!AR:BA,8,FALSE)</f>
        <v>1.153</v>
      </c>
      <c r="BN109" s="25">
        <f>VLOOKUP(D109,'pl metrics'!BD:BH,4,FALSE)</f>
        <v>1.153</v>
      </c>
      <c r="BO109" s="44" t="str">
        <f>VLOOKUP(D109,'pl metrics'!BD:BH,5,FALSE)</f>
        <v>x</v>
      </c>
      <c r="BP109">
        <f>VLOOKUP(D109,'pl metrics'!AR:BA,9,FALSE)</f>
        <v>0</v>
      </c>
      <c r="BQ109">
        <f>VLOOKUP(D109,'pl metrics'!AR:BA,10,FALSE)</f>
        <v>0.70040000000000002</v>
      </c>
      <c r="BR109" s="44">
        <v>0</v>
      </c>
      <c r="BS109" s="13">
        <v>0</v>
      </c>
      <c r="BT109" s="44">
        <f>VLOOKUP(D109,'pl metrics'!AJ:AK,2,FALSE)</f>
        <v>89.671666666666667</v>
      </c>
      <c r="BU109" s="44">
        <f>VLOOKUP(D109,'pl metrics'!$AE:$AH,2,FALSE)</f>
        <v>30.833333333333332</v>
      </c>
      <c r="BV109" s="44">
        <f>VLOOKUP(D109,'pl metrics'!$AE:$AH,3,FALSE)</f>
        <v>0</v>
      </c>
      <c r="BW109" s="44">
        <f>VLOOKUP(D109,'pl metrics'!$AE:$AH,4,FALSE)</f>
        <v>0</v>
      </c>
      <c r="BX109" t="str">
        <f>VLOOKUP(B109,'site info'!H:T,11,FALSE)</f>
        <v>Marsh</v>
      </c>
      <c r="BY109" t="str">
        <f>VLOOKUP(B109,'site info'!H:T,13,FALSE)</f>
        <v>Brackish</v>
      </c>
      <c r="BZ109" t="str">
        <f>VLOOKUP(B109,'site info'!H:T,12,FALSE)</f>
        <v>Tidal</v>
      </c>
      <c r="CA109" t="str">
        <f>VLOOKUP(H109,'site info'!G:U,15,FALSE)</f>
        <v>Yes</v>
      </c>
      <c r="CB109" t="s">
        <v>1040</v>
      </c>
      <c r="CC109" s="44">
        <v>3382.6666666666665</v>
      </c>
      <c r="CD109" s="90" t="s">
        <v>1040</v>
      </c>
    </row>
    <row r="110" spans="1:82" x14ac:dyDescent="0.25">
      <c r="A110" t="s">
        <v>234</v>
      </c>
      <c r="B110" t="s">
        <v>278</v>
      </c>
      <c r="C110" t="s">
        <v>277</v>
      </c>
      <c r="D110" s="43" t="s">
        <v>276</v>
      </c>
      <c r="E110" t="s">
        <v>274</v>
      </c>
      <c r="F110">
        <f>VLOOKUP(B110,'site info'!H:M,5,FALSE)</f>
        <v>35.601862207983501</v>
      </c>
      <c r="G110">
        <f>VLOOKUP(B110,'site info'!H:M,6,FALSE)</f>
        <v>-75.818565453844201</v>
      </c>
      <c r="H110" t="s">
        <v>277</v>
      </c>
      <c r="I110" s="20">
        <v>2011</v>
      </c>
      <c r="J110" s="20">
        <v>5</v>
      </c>
      <c r="K110" s="20">
        <v>1</v>
      </c>
      <c r="L110" s="20">
        <v>1</v>
      </c>
      <c r="M110" s="22">
        <v>2.0843641858187833E-2</v>
      </c>
      <c r="N110" s="24">
        <v>2.5612496949748343E-6</v>
      </c>
      <c r="O110" s="23" t="s">
        <v>47</v>
      </c>
      <c r="P110" s="20" t="s">
        <v>257</v>
      </c>
      <c r="Q110" s="23">
        <v>0.3</v>
      </c>
      <c r="R110">
        <v>0</v>
      </c>
      <c r="S110">
        <v>0</v>
      </c>
      <c r="U110" s="25">
        <f>VLOOKUP(D110,'sl metrics top horiz'!$B:$H,3,FALSE)</f>
        <v>58.6</v>
      </c>
      <c r="V110" s="23">
        <f>VLOOKUP(D110,'sl metrics top horiz'!$B:$H,4,FALSE)</f>
        <v>72.7</v>
      </c>
      <c r="W110" s="44">
        <f>VLOOKUP(D110,'sl metrics top horiz'!$B:$H,5,FALSE)</f>
        <v>14846.81</v>
      </c>
      <c r="Y110" s="44">
        <f>VLOOKUP(D110,'sl metrics top horiz'!M:O,3,FALSE)</f>
        <v>1422.7199999999998</v>
      </c>
      <c r="Z110" s="44">
        <f>VLOOKUP(D110,'sl metrics top horiz'!B:K,8,FALSE)</f>
        <v>4531</v>
      </c>
      <c r="AA110" s="44">
        <f>VLOOKUP(D110,'sl metrics top horiz'!B:K,9,FALSE)</f>
        <v>6943.7520000000004</v>
      </c>
      <c r="AB110" s="44">
        <f t="shared" si="14"/>
        <v>11474.752</v>
      </c>
      <c r="AC110" s="44">
        <f>VLOOKUP(D110,'sl metrics top horiz'!M:N,2,FALSE)</f>
        <v>0.65252906497812702</v>
      </c>
      <c r="AE110" s="44">
        <f>VLOOKUP(D110,'sl metrics top horiz'!$B:$H,7,FALSE)</f>
        <v>5.4</v>
      </c>
      <c r="AF110" s="20" t="str">
        <f>VLOOKUP(D110,'wtr metrics'!C:AQ,23,FALSE)</f>
        <v>x</v>
      </c>
      <c r="AG110" s="20" t="str">
        <f>VLOOKUP(D110,'wtr metrics'!C:AQ,19,FALSE)</f>
        <v>x</v>
      </c>
      <c r="AH110" s="20" t="str">
        <f>VLOOKUP(D110,'wtr metrics'!C:AQ,16,FALSE)</f>
        <v>x</v>
      </c>
      <c r="AI110" s="44">
        <f>VLOOKUP(D110,'wtr metrics'!C:AQ,12,FALSE)</f>
        <v>15680</v>
      </c>
      <c r="AJ110" s="23">
        <f>VLOOKUP(D110,'wtr metrics'!C:AQ,8,FALSE)</f>
        <v>10.117699999999999</v>
      </c>
      <c r="AK110" s="23">
        <f>VLOOKUP(D110,'wtr metrics'!C:M,11,FALSE)</f>
        <v>6.46</v>
      </c>
      <c r="AO110" s="44"/>
      <c r="AQ110" s="23">
        <v>10.117699999999999</v>
      </c>
      <c r="AR110" s="23" t="str">
        <f>VLOOKUP(D110,'wtr metrics'!C:AE,29,FALSE)</f>
        <v>x</v>
      </c>
      <c r="AS110" s="20">
        <v>83</v>
      </c>
      <c r="AT110" s="20" t="s">
        <v>1051</v>
      </c>
      <c r="AU110" s="20">
        <f>VLOOKUP(D110,'pl metrics'!A:H,5,FALSE)</f>
        <v>7</v>
      </c>
      <c r="AV110" s="20">
        <f>VLOOKUP(D110,'pl metrics'!BD:BH,2,FALSE)</f>
        <v>7</v>
      </c>
      <c r="AW110" s="20">
        <f>VLOOKUP(D110,'pl metrics'!BD:BH,3,FALSE)</f>
        <v>0</v>
      </c>
      <c r="AX110">
        <f>VLOOKUP(D110,'pl metrics'!J:S,5,FALSE)</f>
        <v>6</v>
      </c>
      <c r="AY110">
        <f>VLOOKUP(D110,'pl metrics'!AR:BB,11,FALSE)</f>
        <v>1</v>
      </c>
      <c r="AZ110" s="23">
        <f>VLOOKUP(D110,'pl metrics'!A:H,7,FALSE)</f>
        <v>6.2857142857142856</v>
      </c>
      <c r="BA110" s="45">
        <f>VLOOKUP(D110,'pl metrics'!J:Q,7,FALSE)</f>
        <v>6.833333333333333</v>
      </c>
      <c r="BB110" s="45">
        <f>VLOOKUP(D110,'pl metrics'!BO:BP,2,FALSE)</f>
        <v>3</v>
      </c>
      <c r="BC110" s="44">
        <v>16.630436812406</v>
      </c>
      <c r="BD110" s="44">
        <f t="shared" si="12"/>
        <v>16.738179909018381</v>
      </c>
      <c r="BE110" s="137">
        <f t="shared" si="13"/>
        <v>3</v>
      </c>
      <c r="BF110" s="44">
        <f>VLOOKUP(D110,'pl metrics'!A:H,8,FALSE)</f>
        <v>100</v>
      </c>
      <c r="BG110" s="45">
        <f>VLOOKUP(D110,'pl metrics'!J:Q,8,FALSE)</f>
        <v>100</v>
      </c>
      <c r="BH110" s="45">
        <f>VLOOKUP(D110,'pl metrics'!V:AA,5,FALSE)</f>
        <v>100</v>
      </c>
      <c r="BI110" s="44">
        <f>VLOOKUP(D110,'pl metrics'!AR:AX,6,FALSE)</f>
        <v>0</v>
      </c>
      <c r="BJ110" s="45">
        <f>VLOOKUP(D110,'pl metrics'!V:AA,6,FALSE)</f>
        <v>0</v>
      </c>
      <c r="BK110" s="45">
        <f>VLOOKUP(D110,'pl metrics'!J:S,9,FALSE)</f>
        <v>0</v>
      </c>
      <c r="BL110" s="45">
        <f>VLOOKUP(D110,'pl metrics'!V:AB,7,FALSE)</f>
        <v>4.5714285714285712</v>
      </c>
      <c r="BM110" s="25">
        <f>VLOOKUP(D110,'pl metrics'!AR:BA,8,FALSE)</f>
        <v>2.0630000000000002</v>
      </c>
      <c r="BN110" s="25">
        <f>VLOOKUP(D110,'pl metrics'!BD:BH,4,FALSE)</f>
        <v>2.0630000000000002</v>
      </c>
      <c r="BO110" s="44" t="str">
        <f>VLOOKUP(D110,'pl metrics'!BD:BH,5,FALSE)</f>
        <v>x</v>
      </c>
      <c r="BP110">
        <f>VLOOKUP(D110,'pl metrics'!AR:BA,9,FALSE)</f>
        <v>0</v>
      </c>
      <c r="BQ110">
        <f>VLOOKUP(D110,'pl metrics'!AR:BA,10,FALSE)</f>
        <v>1.903</v>
      </c>
      <c r="BR110" s="44">
        <v>0</v>
      </c>
      <c r="BS110" s="13">
        <v>0</v>
      </c>
      <c r="BT110" s="44">
        <f>VLOOKUP(D110,'pl metrics'!AJ:AK,2,FALSE)</f>
        <v>82.003999999999991</v>
      </c>
      <c r="BU110" s="44">
        <f>VLOOKUP(D110,'pl metrics'!$AE:$AH,2,FALSE)</f>
        <v>7.6010000000000009</v>
      </c>
      <c r="BV110" s="44">
        <f>VLOOKUP(D110,'pl metrics'!$AE:$AH,3,FALSE)</f>
        <v>0</v>
      </c>
      <c r="BW110" s="44">
        <f>VLOOKUP(D110,'pl metrics'!$AE:$AH,4,FALSE)</f>
        <v>0</v>
      </c>
      <c r="BX110" t="str">
        <f>VLOOKUP(B110,'site info'!H:T,11,FALSE)</f>
        <v>Marsh</v>
      </c>
      <c r="BY110" t="str">
        <f>VLOOKUP(B110,'site info'!H:T,13,FALSE)</f>
        <v>Brackish</v>
      </c>
      <c r="BZ110" t="str">
        <f>VLOOKUP(B110,'site info'!H:T,12,FALSE)</f>
        <v>Tidal</v>
      </c>
      <c r="CA110" t="str">
        <f>VLOOKUP(H110,'site info'!G:U,15,FALSE)</f>
        <v>Yes</v>
      </c>
      <c r="CB110" t="s">
        <v>1040</v>
      </c>
      <c r="CC110" s="44">
        <v>14846.81</v>
      </c>
      <c r="CD110" s="90" t="s">
        <v>1040</v>
      </c>
    </row>
    <row r="111" spans="1:82" x14ac:dyDescent="0.25">
      <c r="A111" t="s">
        <v>234</v>
      </c>
      <c r="B111" t="s">
        <v>281</v>
      </c>
      <c r="C111" t="s">
        <v>277</v>
      </c>
      <c r="D111" s="43" t="s">
        <v>280</v>
      </c>
      <c r="E111" t="s">
        <v>279</v>
      </c>
      <c r="F111">
        <f>VLOOKUP(B111,'site info'!H:M,5,FALSE)</f>
        <v>35.601862207983501</v>
      </c>
      <c r="G111">
        <f>VLOOKUP(B111,'site info'!H:M,6,FALSE)</f>
        <v>-75.818565453844201</v>
      </c>
      <c r="H111" t="s">
        <v>277</v>
      </c>
      <c r="I111" s="20">
        <v>2016</v>
      </c>
      <c r="J111" s="20">
        <v>5</v>
      </c>
      <c r="K111" s="20">
        <v>2</v>
      </c>
      <c r="L111" s="20">
        <v>2</v>
      </c>
      <c r="M111" s="22">
        <v>2.0843641858187833E-2</v>
      </c>
      <c r="N111" s="24">
        <v>2.5612496949748343E-6</v>
      </c>
      <c r="O111" s="23" t="s">
        <v>47</v>
      </c>
      <c r="P111" s="20" t="s">
        <v>257</v>
      </c>
      <c r="Q111" s="23">
        <v>0.3</v>
      </c>
      <c r="R111">
        <v>0</v>
      </c>
      <c r="S111">
        <v>0</v>
      </c>
      <c r="U111" s="25">
        <f>VLOOKUP(D111,'sl metrics top horiz'!$B:$H,3,FALSE)</f>
        <v>50.9</v>
      </c>
      <c r="V111" s="23">
        <f>VLOOKUP(D111,'sl metrics top horiz'!$B:$H,4,FALSE)</f>
        <v>52.6</v>
      </c>
      <c r="W111" s="44">
        <f>VLOOKUP(D111,'sl metrics top horiz'!$B:$H,5,FALSE)</f>
        <v>13547.31</v>
      </c>
      <c r="Y111" s="44">
        <f>VLOOKUP(D111,'sl metrics top horiz'!M:O,3,FALSE)</f>
        <v>1645.0199999999998</v>
      </c>
      <c r="Z111" s="44">
        <f>VLOOKUP(D111,'sl metrics top horiz'!B:K,8,FALSE)</f>
        <v>4669</v>
      </c>
      <c r="AA111" s="44">
        <f>VLOOKUP(D111,'sl metrics top horiz'!B:K,9,FALSE)</f>
        <v>5960.4319999999998</v>
      </c>
      <c r="AB111" s="44">
        <f t="shared" si="14"/>
        <v>10629.432000000001</v>
      </c>
      <c r="AC111" s="44">
        <f>VLOOKUP(D111,'sl metrics top horiz'!M:N,2,FALSE)</f>
        <v>0.78333248328309091</v>
      </c>
      <c r="AE111" s="44">
        <f>VLOOKUP(D111,'sl metrics top horiz'!$B:$H,7,FALSE)</f>
        <v>5.2</v>
      </c>
      <c r="AF111" s="20" t="str">
        <f>VLOOKUP(D111,'wtr metrics'!C:AQ,23,FALSE)</f>
        <v>x</v>
      </c>
      <c r="AG111" s="20">
        <f>VLOOKUP(D111,'wtr metrics'!C:AQ,19,FALSE)</f>
        <v>318</v>
      </c>
      <c r="AH111" s="20" t="str">
        <f>VLOOKUP(D111,'wtr metrics'!C:AQ,16,FALSE)</f>
        <v>x</v>
      </c>
      <c r="AI111" s="44">
        <f>VLOOKUP(D111,'wtr metrics'!C:AQ,12,FALSE)</f>
        <v>7920</v>
      </c>
      <c r="AJ111" s="23">
        <f>VLOOKUP(D111,'wtr metrics'!C:AQ,8,FALSE)</f>
        <v>4.6696999999999997</v>
      </c>
      <c r="AK111" s="23">
        <f>VLOOKUP(D111,'wtr metrics'!C:M,11,FALSE)</f>
        <v>6.86</v>
      </c>
      <c r="AO111" s="44"/>
      <c r="AQ111" s="93">
        <v>4.6696999999999997</v>
      </c>
      <c r="AR111" s="23" t="str">
        <f>VLOOKUP(D111,'wtr metrics'!C:AE,29,FALSE)</f>
        <v>x</v>
      </c>
      <c r="AS111" s="20">
        <v>84</v>
      </c>
      <c r="AT111" s="20" t="s">
        <v>1051</v>
      </c>
      <c r="AU111" s="20">
        <f>VLOOKUP(D111,'pl metrics'!A:H,5,FALSE)</f>
        <v>9</v>
      </c>
      <c r="AV111" s="20">
        <f>VLOOKUP(D111,'pl metrics'!BD:BH,2,FALSE)</f>
        <v>9</v>
      </c>
      <c r="AW111" s="20">
        <f>VLOOKUP(D111,'pl metrics'!BD:BH,3,FALSE)</f>
        <v>0</v>
      </c>
      <c r="AX111">
        <f>VLOOKUP(D111,'pl metrics'!J:S,5,FALSE)</f>
        <v>8</v>
      </c>
      <c r="AY111">
        <f>VLOOKUP(D111,'pl metrics'!AR:BB,11,FALSE)</f>
        <v>1</v>
      </c>
      <c r="AZ111" s="23">
        <f>VLOOKUP(D111,'pl metrics'!A:H,7,FALSE)</f>
        <v>6.4444444444444446</v>
      </c>
      <c r="BA111" s="45">
        <f>VLOOKUP(D111,'pl metrics'!J:Q,7,FALSE)</f>
        <v>6.875</v>
      </c>
      <c r="BB111" s="45">
        <f>VLOOKUP(D111,'pl metrics'!BO:BP,2,FALSE)</f>
        <v>3</v>
      </c>
      <c r="BC111" s="44">
        <v>19.333333333333336</v>
      </c>
      <c r="BD111" s="44">
        <f t="shared" si="12"/>
        <v>19.445436482630058</v>
      </c>
      <c r="BE111" s="137">
        <f t="shared" si="13"/>
        <v>3</v>
      </c>
      <c r="BF111" s="44">
        <f>VLOOKUP(D111,'pl metrics'!A:H,8,FALSE)</f>
        <v>100</v>
      </c>
      <c r="BG111" s="45">
        <f>VLOOKUP(D111,'pl metrics'!J:Q,8,FALSE)</f>
        <v>100</v>
      </c>
      <c r="BH111" s="45">
        <f>VLOOKUP(D111,'pl metrics'!V:AA,5,FALSE)</f>
        <v>100</v>
      </c>
      <c r="BI111" s="44">
        <f>VLOOKUP(D111,'pl metrics'!AR:AX,6,FALSE)</f>
        <v>0</v>
      </c>
      <c r="BJ111" s="45">
        <f>VLOOKUP(D111,'pl metrics'!V:AA,6,FALSE)</f>
        <v>0</v>
      </c>
      <c r="BK111" s="45">
        <f>VLOOKUP(D111,'pl metrics'!J:S,9,FALSE)</f>
        <v>0</v>
      </c>
      <c r="BL111" s="45">
        <f>VLOOKUP(D111,'pl metrics'!V:AB,7,FALSE)</f>
        <v>4.666666666666667</v>
      </c>
      <c r="BM111" s="25">
        <f>VLOOKUP(D111,'pl metrics'!AR:BA,8,FALSE)</f>
        <v>2.3319999999999999</v>
      </c>
      <c r="BN111" s="25">
        <f>VLOOKUP(D111,'pl metrics'!BD:BH,4,FALSE)</f>
        <v>2.3319999999999999</v>
      </c>
      <c r="BO111" s="44" t="str">
        <f>VLOOKUP(D111,'pl metrics'!BD:BH,5,FALSE)</f>
        <v>x</v>
      </c>
      <c r="BP111">
        <f>VLOOKUP(D111,'pl metrics'!AR:BA,9,FALSE)</f>
        <v>0</v>
      </c>
      <c r="BQ111">
        <f>VLOOKUP(D111,'pl metrics'!AR:BA,10,FALSE)</f>
        <v>2.21</v>
      </c>
      <c r="BR111" s="44">
        <v>0</v>
      </c>
      <c r="BS111" s="13">
        <v>0</v>
      </c>
      <c r="BT111" s="44">
        <f>VLOOKUP(D111,'pl metrics'!AJ:AK,2,FALSE)</f>
        <v>92.402999999999992</v>
      </c>
      <c r="BU111" s="44">
        <f>VLOOKUP(D111,'pl metrics'!$AE:$AH,2,FALSE)</f>
        <v>1.5</v>
      </c>
      <c r="BV111" s="44">
        <f>VLOOKUP(D111,'pl metrics'!$AE:$AH,3,FALSE)</f>
        <v>0</v>
      </c>
      <c r="BW111" s="44">
        <f>VLOOKUP(D111,'pl metrics'!$AE:$AH,4,FALSE)</f>
        <v>0</v>
      </c>
      <c r="BX111" t="str">
        <f>VLOOKUP(B111,'site info'!H:T,11,FALSE)</f>
        <v>Marsh</v>
      </c>
      <c r="BY111" t="str">
        <f>VLOOKUP(B111,'site info'!H:T,13,FALSE)</f>
        <v>Brackish</v>
      </c>
      <c r="BZ111" t="str">
        <f>VLOOKUP(B111,'site info'!H:T,12,FALSE)</f>
        <v>Tidal</v>
      </c>
      <c r="CA111" t="str">
        <f>VLOOKUP(H111,'site info'!G:U,15,FALSE)</f>
        <v>Yes</v>
      </c>
      <c r="CB111" t="s">
        <v>1040</v>
      </c>
      <c r="CC111" s="44">
        <v>13547.31</v>
      </c>
      <c r="CD111" s="90" t="s">
        <v>1040</v>
      </c>
    </row>
    <row r="112" spans="1:82" x14ac:dyDescent="0.25">
      <c r="A112" t="s">
        <v>1121</v>
      </c>
      <c r="B112" t="s">
        <v>363</v>
      </c>
      <c r="C112" t="s">
        <v>359</v>
      </c>
      <c r="D112" s="43" t="s">
        <v>362</v>
      </c>
      <c r="F112">
        <f>VLOOKUP(B112,'site info'!H:M,5,FALSE)</f>
        <v>35.367130000000003</v>
      </c>
      <c r="G112">
        <f>VLOOKUP(B112,'site info'!H:M,6,FALSE)</f>
        <v>-76.748217999999994</v>
      </c>
      <c r="H112" t="s">
        <v>359</v>
      </c>
      <c r="I112" s="20">
        <v>2016</v>
      </c>
      <c r="J112" s="20">
        <v>9</v>
      </c>
      <c r="K112" s="20">
        <v>1.5</v>
      </c>
      <c r="L112" s="20">
        <v>2</v>
      </c>
      <c r="M112" s="22">
        <v>1.5556934700767717E-3</v>
      </c>
      <c r="N112" s="24">
        <v>3.501359977402784E-3</v>
      </c>
      <c r="O112" s="23" t="s">
        <v>28</v>
      </c>
      <c r="P112" s="20" t="s">
        <v>26</v>
      </c>
      <c r="Q112" s="23">
        <v>0.15</v>
      </c>
      <c r="R112">
        <v>0.35</v>
      </c>
      <c r="S112">
        <v>0.35</v>
      </c>
      <c r="U112"/>
      <c r="V112" s="20"/>
      <c r="AJ112" s="23"/>
      <c r="AK112" s="23"/>
      <c r="AO112" s="44"/>
      <c r="AU112" s="20">
        <f>VLOOKUP(D112,'pl metrics'!A:H,5,FALSE)</f>
        <v>33</v>
      </c>
      <c r="AV112" s="20">
        <f>VLOOKUP(D112,'pl metrics'!BD:BH,2,FALSE)</f>
        <v>31</v>
      </c>
      <c r="AW112" s="20">
        <f>VLOOKUP(D112,'pl metrics'!BD:BH,3,FALSE)</f>
        <v>2</v>
      </c>
      <c r="AX112">
        <f>VLOOKUP(D112,'pl metrics'!J:S,5,FALSE)</f>
        <v>19</v>
      </c>
      <c r="AY112" s="67">
        <f>VLOOKUP(D112,'pl metrics'!AR:BB,11,FALSE)</f>
        <v>14</v>
      </c>
      <c r="AZ112" s="23">
        <f>VLOOKUP(D112,'pl metrics'!A:H,7,FALSE)</f>
        <v>4.34375</v>
      </c>
      <c r="BA112" s="45">
        <f>VLOOKUP(D112,'pl metrics'!J:Q,7,FALSE)</f>
        <v>3.9444444444444446</v>
      </c>
      <c r="BB112" s="45">
        <f>VLOOKUP(D112,'pl metrics'!BO:BP,2,FALSE)</f>
        <v>4.8571428571428568</v>
      </c>
      <c r="BC112" s="44">
        <v>24.952943995899563</v>
      </c>
      <c r="BD112" s="44">
        <f t="shared" si="12"/>
        <v>17.19343472174377</v>
      </c>
      <c r="BE112" s="44">
        <f t="shared" si="13"/>
        <v>18.173764450044857</v>
      </c>
      <c r="BF112" s="44">
        <f>VLOOKUP(D112,'pl metrics'!A:H,8,FALSE)</f>
        <v>54.54545454545454</v>
      </c>
      <c r="BG112" s="45">
        <f>VLOOKUP(D112,'pl metrics'!J:Q,8,FALSE)</f>
        <v>63.157894736842103</v>
      </c>
      <c r="BH112" s="45">
        <f>VLOOKUP(D112,'pl metrics'!V:AA,5,FALSE)</f>
        <v>74.686564105632542</v>
      </c>
      <c r="BI112" s="44">
        <f>VLOOKUP(D112,'pl metrics'!AR:AX,6,FALSE)</f>
        <v>6.0606060606060606</v>
      </c>
      <c r="BJ112" s="45">
        <f>VLOOKUP(D112,'pl metrics'!V:AA,6,FALSE)</f>
        <v>1.5363795123563235</v>
      </c>
      <c r="BK112" s="45">
        <f>VLOOKUP(D112,'pl metrics'!J:S,9,FALSE)</f>
        <v>6.0606060606060606</v>
      </c>
      <c r="BL112" s="45">
        <f>VLOOKUP(D112,'pl metrics'!V:AB,7,FALSE)</f>
        <v>4.0303030303030303</v>
      </c>
      <c r="BM112" s="132">
        <f>VLOOKUP(D112,'pl metrics'!AR:BA,8,FALSE)</f>
        <v>3.653</v>
      </c>
      <c r="BN112" s="25">
        <f>VLOOKUP(D112,'pl metrics'!BD:BH,4,FALSE)</f>
        <v>3.5939999999999999</v>
      </c>
      <c r="BO112" s="44">
        <f>VLOOKUP(D112,'pl metrics'!BD:BH,5,FALSE)</f>
        <v>0.76170000000000004</v>
      </c>
      <c r="BP112" s="133">
        <f>VLOOKUP(D112,'pl metrics'!AR:BA,9,FALSE)</f>
        <v>2.8</v>
      </c>
      <c r="BQ112" s="133">
        <f>VLOOKUP(D112,'pl metrics'!AR:BA,10,FALSE)</f>
        <v>3.0910000000000002</v>
      </c>
      <c r="BR112" s="44"/>
      <c r="BX112" t="str">
        <f>VLOOKUP(B112,'site info'!H:T,11,FALSE)</f>
        <v>Forest</v>
      </c>
      <c r="BY112" t="str">
        <f>VLOOKUP(B112,'site info'!H:T,13,FALSE)</f>
        <v>Fresh</v>
      </c>
      <c r="BZ112" t="str">
        <f>VLOOKUP(B112,'site info'!H:T,12,FALSE)</f>
        <v>Tidal</v>
      </c>
      <c r="CA112" t="str">
        <f>VLOOKUP(H112,'site info'!G:U,15,FALSE)</f>
        <v>Yes</v>
      </c>
    </row>
    <row r="113" spans="1:82" x14ac:dyDescent="0.25">
      <c r="A113" t="s">
        <v>1121</v>
      </c>
      <c r="B113" t="s">
        <v>365</v>
      </c>
      <c r="C113" t="s">
        <v>359</v>
      </c>
      <c r="D113" s="43" t="s">
        <v>364</v>
      </c>
      <c r="F113">
        <f>VLOOKUP(B113,'site info'!H:M,5,FALSE)</f>
        <v>35.367130000000003</v>
      </c>
      <c r="G113">
        <f>VLOOKUP(B113,'site info'!H:M,6,FALSE)</f>
        <v>-76.748217999999994</v>
      </c>
      <c r="H113" t="s">
        <v>359</v>
      </c>
      <c r="I113" s="20">
        <v>2019</v>
      </c>
      <c r="J113" s="20">
        <v>9</v>
      </c>
      <c r="K113" s="20">
        <v>2</v>
      </c>
      <c r="L113" s="20">
        <v>3</v>
      </c>
      <c r="M113" s="22">
        <v>1.5556934700767717E-3</v>
      </c>
      <c r="N113" s="24">
        <v>3.501359977402784E-3</v>
      </c>
      <c r="O113" s="23" t="s">
        <v>28</v>
      </c>
      <c r="P113" s="20" t="s">
        <v>26</v>
      </c>
      <c r="Q113" s="23">
        <v>0.15</v>
      </c>
      <c r="R113">
        <v>0.35</v>
      </c>
      <c r="S113">
        <v>0.35</v>
      </c>
      <c r="U113"/>
      <c r="V113" s="20"/>
      <c r="AJ113" s="23"/>
      <c r="AK113" s="23"/>
      <c r="AO113" s="44"/>
      <c r="AU113" s="20">
        <f>VLOOKUP(D113,'pl metrics'!A:H,5,FALSE)</f>
        <v>36</v>
      </c>
      <c r="AV113" s="20">
        <f>VLOOKUP(D113,'pl metrics'!BD:BH,2,FALSE)</f>
        <v>34</v>
      </c>
      <c r="AW113" s="20">
        <f>VLOOKUP(D113,'pl metrics'!BD:BH,3,FALSE)</f>
        <v>2</v>
      </c>
      <c r="AX113">
        <f>VLOOKUP(D113,'pl metrics'!J:S,5,FALSE)</f>
        <v>19</v>
      </c>
      <c r="AY113">
        <f>VLOOKUP(D113,'pl metrics'!AR:BB,11,FALSE)</f>
        <v>17</v>
      </c>
      <c r="AZ113" s="23">
        <f>VLOOKUP(D113,'pl metrics'!A:H,7,FALSE)</f>
        <v>4.5277777777777777</v>
      </c>
      <c r="BA113" s="45">
        <f>VLOOKUP(D113,'pl metrics'!J:Q,7,FALSE)</f>
        <v>4.1052631578947372</v>
      </c>
      <c r="BB113" s="45">
        <f>VLOOKUP(D113,'pl metrics'!BO:BP,2,FALSE)</f>
        <v>5</v>
      </c>
      <c r="BC113" s="44">
        <v>27.166666666666664</v>
      </c>
      <c r="BD113" s="44">
        <f t="shared" si="12"/>
        <v>17.89442724190382</v>
      </c>
      <c r="BE113" s="137">
        <f t="shared" si="13"/>
        <v>20.615528128088304</v>
      </c>
      <c r="BF113" s="44">
        <f>VLOOKUP(D113,'pl metrics'!A:H,8,FALSE)</f>
        <v>55.555555555555557</v>
      </c>
      <c r="BG113" s="45">
        <f>VLOOKUP(D113,'pl metrics'!J:Q,8,FALSE)</f>
        <v>78.94736842105263</v>
      </c>
      <c r="BH113" s="45">
        <f>VLOOKUP(D113,'pl metrics'!V:AA,5,FALSE)</f>
        <v>72.100833977174375</v>
      </c>
      <c r="BI113" s="44">
        <f>VLOOKUP(D113,'pl metrics'!AR:AX,6,FALSE)</f>
        <v>5.5555555555555554</v>
      </c>
      <c r="BJ113" s="45">
        <f>VLOOKUP(D113,'pl metrics'!V:AA,6,FALSE)</f>
        <v>2.7688487873231651</v>
      </c>
      <c r="BK113" s="45">
        <f>VLOOKUP(D113,'pl metrics'!J:S,9,FALSE)</f>
        <v>5.5555555555555554</v>
      </c>
      <c r="BL113" s="45">
        <f>VLOOKUP(D113,'pl metrics'!V:AB,7,FALSE)</f>
        <v>3.9444444444444446</v>
      </c>
      <c r="BM113" s="25">
        <f>VLOOKUP(D113,'pl metrics'!AR:BA,8,FALSE)</f>
        <v>3.738</v>
      </c>
      <c r="BN113" s="25">
        <f>VLOOKUP(D113,'pl metrics'!BD:BH,4,FALSE)</f>
        <v>3.6829999999999998</v>
      </c>
      <c r="BO113" s="44">
        <f>VLOOKUP(D113,'pl metrics'!BD:BH,5,FALSE)</f>
        <v>0.7631</v>
      </c>
      <c r="BP113">
        <f>VLOOKUP(D113,'pl metrics'!AR:BA,9,FALSE)</f>
        <v>2.9860000000000002</v>
      </c>
      <c r="BQ113">
        <f>VLOOKUP(D113,'pl metrics'!AR:BA,10,FALSE)</f>
        <v>3.0910000000000002</v>
      </c>
      <c r="BR113" s="44"/>
      <c r="BX113" t="str">
        <f>VLOOKUP(B113,'site info'!H:T,11,FALSE)</f>
        <v>Forest</v>
      </c>
      <c r="BY113" t="str">
        <f>VLOOKUP(B113,'site info'!H:T,13,FALSE)</f>
        <v>Fresh</v>
      </c>
      <c r="BZ113" t="str">
        <f>VLOOKUP(B113,'site info'!H:T,12,FALSE)</f>
        <v>Tidal</v>
      </c>
      <c r="CA113" t="str">
        <f>VLOOKUP(H113,'site info'!G:U,15,FALSE)</f>
        <v>Yes</v>
      </c>
    </row>
    <row r="114" spans="1:82" x14ac:dyDescent="0.25">
      <c r="A114" t="s">
        <v>1121</v>
      </c>
      <c r="B114" t="s">
        <v>377</v>
      </c>
      <c r="C114" t="s">
        <v>376</v>
      </c>
      <c r="D114" s="43" t="s">
        <v>375</v>
      </c>
      <c r="F114">
        <f>VLOOKUP(B114,'site info'!H:M,5,FALSE)</f>
        <v>35.373322999999999</v>
      </c>
      <c r="G114">
        <f>VLOOKUP(B114,'site info'!H:M,6,FALSE)</f>
        <v>-76.757002999999997</v>
      </c>
      <c r="H114" t="s">
        <v>376</v>
      </c>
      <c r="I114" s="20">
        <v>2011</v>
      </c>
      <c r="J114" s="20">
        <v>8</v>
      </c>
      <c r="K114" s="20">
        <v>1</v>
      </c>
      <c r="L114" s="20">
        <v>1</v>
      </c>
      <c r="M114" s="22">
        <v>5.0173734226684787E-3</v>
      </c>
      <c r="N114" s="24">
        <v>3.7154375873887659E-3</v>
      </c>
      <c r="O114" s="23" t="s">
        <v>28</v>
      </c>
      <c r="P114" s="20" t="s">
        <v>26</v>
      </c>
      <c r="Q114" s="23">
        <v>0.25</v>
      </c>
      <c r="R114">
        <v>0.35</v>
      </c>
      <c r="S114">
        <v>0.35</v>
      </c>
      <c r="U114"/>
      <c r="V114" s="20"/>
      <c r="AJ114" s="23"/>
      <c r="AK114" s="23"/>
      <c r="AO114" s="44"/>
      <c r="AU114" s="20">
        <f>VLOOKUP(D114,'pl metrics'!A:H,5,FALSE)</f>
        <v>27</v>
      </c>
      <c r="AV114" s="20">
        <f>VLOOKUP(D114,'pl metrics'!BD:BH,2,FALSE)</f>
        <v>26</v>
      </c>
      <c r="AW114" s="20">
        <f>VLOOKUP(D114,'pl metrics'!BD:BH,3,FALSE)</f>
        <v>1</v>
      </c>
      <c r="AX114">
        <f>VLOOKUP(D114,'pl metrics'!J:S,5,FALSE)</f>
        <v>13</v>
      </c>
      <c r="AY114">
        <f>VLOOKUP(D114,'pl metrics'!AR:BB,11,FALSE)</f>
        <v>14</v>
      </c>
      <c r="AZ114" s="23">
        <f>VLOOKUP(D114,'pl metrics'!A:H,7,FALSE)</f>
        <v>4.1481481481481479</v>
      </c>
      <c r="BA114" s="45">
        <f>VLOOKUP(D114,'pl metrics'!J:Q,7,FALSE)</f>
        <v>3.8461538461538463</v>
      </c>
      <c r="BB114" s="45">
        <f>VLOOKUP(D114,'pl metrics'!BO:BP,2,FALSE)</f>
        <v>4.4285714285714288</v>
      </c>
      <c r="BC114" s="44">
        <v>21.554410049746028</v>
      </c>
      <c r="BD114" s="44">
        <f t="shared" ref="BD114:BD145" si="15">BA114*(SQRT(AX114))</f>
        <v>13.867504905630728</v>
      </c>
      <c r="BE114" s="137">
        <f t="shared" ref="BE114:BE145" si="16">BB114*(SQRT(AY114))</f>
        <v>16.570196998570314</v>
      </c>
      <c r="BF114" s="44">
        <f>VLOOKUP(D114,'pl metrics'!A:H,8,FALSE)</f>
        <v>48.148148148148145</v>
      </c>
      <c r="BG114" s="45">
        <f>VLOOKUP(D114,'pl metrics'!J:Q,8,FALSE)</f>
        <v>53.846153846153847</v>
      </c>
      <c r="BH114" s="45">
        <f>VLOOKUP(D114,'pl metrics'!V:AA,5,FALSE)</f>
        <v>63.38613862417386</v>
      </c>
      <c r="BI114" s="44">
        <f>VLOOKUP(D114,'pl metrics'!AR:AX,6,FALSE)</f>
        <v>3.7037037037037033</v>
      </c>
      <c r="BJ114" s="45">
        <f>VLOOKUP(D114,'pl metrics'!V:AA,6,FALSE)</f>
        <v>1.1717535526265766E-2</v>
      </c>
      <c r="BK114" s="45">
        <f>VLOOKUP(D114,'pl metrics'!J:S,9,FALSE)</f>
        <v>3.7037037037037033</v>
      </c>
      <c r="BL114" s="45">
        <f>VLOOKUP(D114,'pl metrics'!V:AB,7,FALSE)</f>
        <v>3.6296296296296298</v>
      </c>
      <c r="BM114" s="25">
        <f>VLOOKUP(D114,'pl metrics'!AR:BA,8,FALSE)</f>
        <v>3.45</v>
      </c>
      <c r="BN114" s="25">
        <f>VLOOKUP(D114,'pl metrics'!BD:BH,4,FALSE)</f>
        <v>3.4119999999999999</v>
      </c>
      <c r="BO114" s="44">
        <f>VLOOKUP(D114,'pl metrics'!BD:BH,5,FALSE)</f>
        <v>0</v>
      </c>
      <c r="BP114">
        <f>VLOOKUP(D114,'pl metrics'!AR:BA,9,FALSE)</f>
        <v>2.79</v>
      </c>
      <c r="BQ114">
        <f>VLOOKUP(D114,'pl metrics'!AR:BA,10,FALSE)</f>
        <v>2.7090000000000001</v>
      </c>
      <c r="BR114" s="44"/>
      <c r="BX114" t="str">
        <f>VLOOKUP(B114,'site info'!H:T,11,FALSE)</f>
        <v>Forest</v>
      </c>
      <c r="BY114" t="str">
        <f>VLOOKUP(B114,'site info'!H:T,13,FALSE)</f>
        <v>Fresh</v>
      </c>
      <c r="BZ114" t="str">
        <f>VLOOKUP(B114,'site info'!H:T,12,FALSE)</f>
        <v>Tidal</v>
      </c>
      <c r="CA114" t="str">
        <f>VLOOKUP(H114,'site info'!G:U,15,FALSE)</f>
        <v>Yes</v>
      </c>
    </row>
    <row r="115" spans="1:82" x14ac:dyDescent="0.25">
      <c r="A115" t="s">
        <v>1121</v>
      </c>
      <c r="B115" t="s">
        <v>379</v>
      </c>
      <c r="C115" t="s">
        <v>376</v>
      </c>
      <c r="D115" s="43" t="s">
        <v>378</v>
      </c>
      <c r="F115">
        <f>VLOOKUP(B115,'site info'!H:M,5,FALSE)</f>
        <v>35.373322999999999</v>
      </c>
      <c r="G115">
        <f>VLOOKUP(B115,'site info'!H:M,6,FALSE)</f>
        <v>-76.757002999999997</v>
      </c>
      <c r="H115" t="s">
        <v>376</v>
      </c>
      <c r="I115" s="20">
        <v>2016</v>
      </c>
      <c r="J115" s="20">
        <v>8</v>
      </c>
      <c r="K115" s="20">
        <v>1.5</v>
      </c>
      <c r="L115" s="20">
        <v>2</v>
      </c>
      <c r="M115" s="22">
        <v>5.0173734226684787E-3</v>
      </c>
      <c r="N115" s="24">
        <v>3.7154375873887659E-3</v>
      </c>
      <c r="O115" s="23" t="s">
        <v>28</v>
      </c>
      <c r="P115" s="20" t="s">
        <v>26</v>
      </c>
      <c r="Q115" s="23">
        <v>0.25</v>
      </c>
      <c r="R115">
        <v>0.35</v>
      </c>
      <c r="S115">
        <v>0.35</v>
      </c>
      <c r="U115"/>
      <c r="V115" s="20"/>
      <c r="AJ115" s="23"/>
      <c r="AK115" s="23"/>
      <c r="AO115" s="44"/>
      <c r="AU115" s="20">
        <f>VLOOKUP(D115,'pl metrics'!A:H,5,FALSE)</f>
        <v>24</v>
      </c>
      <c r="AV115" s="20">
        <f>VLOOKUP(D115,'pl metrics'!BD:BH,2,FALSE)</f>
        <v>22</v>
      </c>
      <c r="AW115" s="20">
        <f>VLOOKUP(D115,'pl metrics'!BD:BH,3,FALSE)</f>
        <v>2</v>
      </c>
      <c r="AX115">
        <f>VLOOKUP(D115,'pl metrics'!J:S,5,FALSE)</f>
        <v>12</v>
      </c>
      <c r="AY115" s="67">
        <f>VLOOKUP(D115,'pl metrics'!AR:BB,11,FALSE)</f>
        <v>12</v>
      </c>
      <c r="AZ115" s="23">
        <f>VLOOKUP(D115,'pl metrics'!A:H,7,FALSE)</f>
        <v>4.1304347826086953</v>
      </c>
      <c r="BA115" s="45">
        <f>VLOOKUP(D115,'pl metrics'!J:Q,7,FALSE)</f>
        <v>3.4545454545454546</v>
      </c>
      <c r="BB115" s="45">
        <f>VLOOKUP(D115,'pl metrics'!BO:BP,2,FALSE)</f>
        <v>4.75</v>
      </c>
      <c r="BC115" s="44">
        <v>20.234915266469727</v>
      </c>
      <c r="BD115" s="44">
        <f t="shared" si="15"/>
        <v>11.966896488657698</v>
      </c>
      <c r="BE115" s="44">
        <f t="shared" si="16"/>
        <v>16.454482671904334</v>
      </c>
      <c r="BF115" s="44">
        <f>VLOOKUP(D115,'pl metrics'!A:H,8,FALSE)</f>
        <v>54.166666666666664</v>
      </c>
      <c r="BG115" s="45">
        <f>VLOOKUP(D115,'pl metrics'!J:Q,8,FALSE)</f>
        <v>66.666666666666657</v>
      </c>
      <c r="BH115" s="45">
        <f>VLOOKUP(D115,'pl metrics'!V:AA,5,FALSE)</f>
        <v>85.392908594835845</v>
      </c>
      <c r="BI115" s="44">
        <f>VLOOKUP(D115,'pl metrics'!AR:AX,6,FALSE)</f>
        <v>8.3333333333333321</v>
      </c>
      <c r="BJ115" s="45">
        <f>VLOOKUP(D115,'pl metrics'!V:AA,6,FALSE)</f>
        <v>3.1261065736599218</v>
      </c>
      <c r="BK115" s="45">
        <f>VLOOKUP(D115,'pl metrics'!J:S,9,FALSE)</f>
        <v>8.3333333333333321</v>
      </c>
      <c r="BL115" s="45">
        <f>VLOOKUP(D115,'pl metrics'!V:AB,7,FALSE)</f>
        <v>3.8333333333333335</v>
      </c>
      <c r="BM115" s="132">
        <f>VLOOKUP(D115,'pl metrics'!AR:BA,8,FALSE)</f>
        <v>3.33</v>
      </c>
      <c r="BN115" s="25">
        <f>VLOOKUP(D115,'pl metrics'!BD:BH,4,FALSE)</f>
        <v>3.25</v>
      </c>
      <c r="BO115" s="44">
        <f>VLOOKUP(D115,'pl metrics'!BD:BH,5,FALSE)</f>
        <v>0.76060000000000005</v>
      </c>
      <c r="BP115" s="133">
        <f>VLOOKUP(D115,'pl metrics'!AR:BA,9,FALSE)</f>
        <v>2.6509999999999998</v>
      </c>
      <c r="BQ115" s="133">
        <f>VLOOKUP(D115,'pl metrics'!AR:BA,10,FALSE)</f>
        <v>2.6139999999999999</v>
      </c>
      <c r="BR115" s="44"/>
      <c r="BX115" t="str">
        <f>VLOOKUP(B115,'site info'!H:T,11,FALSE)</f>
        <v>Forest</v>
      </c>
      <c r="BY115" t="str">
        <f>VLOOKUP(B115,'site info'!H:T,13,FALSE)</f>
        <v>Fresh</v>
      </c>
      <c r="BZ115" t="str">
        <f>VLOOKUP(B115,'site info'!H:T,12,FALSE)</f>
        <v>Tidal</v>
      </c>
      <c r="CA115" t="str">
        <f>VLOOKUP(H115,'site info'!G:U,15,FALSE)</f>
        <v>Yes</v>
      </c>
    </row>
    <row r="116" spans="1:82" x14ac:dyDescent="0.25">
      <c r="A116" t="s">
        <v>1121</v>
      </c>
      <c r="B116" t="s">
        <v>381</v>
      </c>
      <c r="C116" t="s">
        <v>376</v>
      </c>
      <c r="D116" s="43" t="s">
        <v>380</v>
      </c>
      <c r="F116">
        <f>VLOOKUP(B116,'site info'!H:M,5,FALSE)</f>
        <v>35.373322999999999</v>
      </c>
      <c r="G116">
        <f>VLOOKUP(B116,'site info'!H:M,6,FALSE)</f>
        <v>-76.757002999999997</v>
      </c>
      <c r="H116" t="s">
        <v>376</v>
      </c>
      <c r="I116" s="20">
        <v>2019</v>
      </c>
      <c r="J116" s="20">
        <v>8</v>
      </c>
      <c r="K116" s="20">
        <v>2</v>
      </c>
      <c r="L116" s="20">
        <v>3</v>
      </c>
      <c r="M116" s="22">
        <v>5.0173734226684787E-3</v>
      </c>
      <c r="N116" s="24">
        <v>3.7154375873887659E-3</v>
      </c>
      <c r="O116" s="23" t="s">
        <v>28</v>
      </c>
      <c r="P116" s="20" t="s">
        <v>26</v>
      </c>
      <c r="Q116" s="23">
        <v>0.25</v>
      </c>
      <c r="R116">
        <v>0.35</v>
      </c>
      <c r="S116">
        <v>0.35</v>
      </c>
      <c r="U116"/>
      <c r="V116" s="20"/>
      <c r="AJ116" s="23"/>
      <c r="AK116" s="23"/>
      <c r="AO116" s="44"/>
      <c r="AU116" s="20">
        <f>VLOOKUP(D116,'pl metrics'!A:H,5,FALSE)</f>
        <v>18</v>
      </c>
      <c r="AV116" s="20">
        <f>VLOOKUP(D116,'pl metrics'!BD:BH,2,FALSE)</f>
        <v>16</v>
      </c>
      <c r="AW116" s="20">
        <f>VLOOKUP(D116,'pl metrics'!BD:BH,3,FALSE)</f>
        <v>2</v>
      </c>
      <c r="AX116">
        <f>VLOOKUP(D116,'pl metrics'!J:S,5,FALSE)</f>
        <v>8</v>
      </c>
      <c r="AY116">
        <f>VLOOKUP(D116,'pl metrics'!AR:BB,11,FALSE)</f>
        <v>10</v>
      </c>
      <c r="AZ116" s="23">
        <f>VLOOKUP(D116,'pl metrics'!A:H,7,FALSE)</f>
        <v>4.1111111111111107</v>
      </c>
      <c r="BA116" s="45">
        <f>VLOOKUP(D116,'pl metrics'!J:Q,7,FALSE)</f>
        <v>3.125</v>
      </c>
      <c r="BB116" s="45">
        <f>VLOOKUP(D116,'pl metrics'!BO:BP,2,FALSE)</f>
        <v>4.9000000000000004</v>
      </c>
      <c r="BC116" s="44">
        <v>17.441967269268169</v>
      </c>
      <c r="BD116" s="44">
        <f t="shared" si="15"/>
        <v>8.8388347648318444</v>
      </c>
      <c r="BE116" s="137">
        <f t="shared" si="16"/>
        <v>15.495160534825061</v>
      </c>
      <c r="BF116" s="44">
        <f>VLOOKUP(D116,'pl metrics'!A:H,8,FALSE)</f>
        <v>61.111111111111114</v>
      </c>
      <c r="BG116" s="45">
        <f>VLOOKUP(D116,'pl metrics'!J:Q,8,FALSE)</f>
        <v>87.5</v>
      </c>
      <c r="BH116" s="45">
        <f>VLOOKUP(D116,'pl metrics'!V:AA,5,FALSE)</f>
        <v>64.269629184807073</v>
      </c>
      <c r="BI116" s="44">
        <f>VLOOKUP(D116,'pl metrics'!AR:AX,6,FALSE)</f>
        <v>11.111111111111111</v>
      </c>
      <c r="BJ116" s="45">
        <f>VLOOKUP(D116,'pl metrics'!V:AA,6,FALSE)</f>
        <v>4.4700274102766215</v>
      </c>
      <c r="BK116" s="45">
        <f>VLOOKUP(D116,'pl metrics'!J:S,9,FALSE)</f>
        <v>11.111111111111111</v>
      </c>
      <c r="BL116" s="45">
        <f>VLOOKUP(D116,'pl metrics'!V:AB,7,FALSE)</f>
        <v>3.8888888888888888</v>
      </c>
      <c r="BM116" s="25">
        <f>VLOOKUP(D116,'pl metrics'!AR:BA,8,FALSE)</f>
        <v>3.032</v>
      </c>
      <c r="BN116" s="25">
        <f>VLOOKUP(D116,'pl metrics'!BD:BH,4,FALSE)</f>
        <v>2.9159999999999999</v>
      </c>
      <c r="BO116" s="44">
        <f>VLOOKUP(D116,'pl metrics'!BD:BH,5,FALSE)</f>
        <v>0.76380000000000003</v>
      </c>
      <c r="BP116">
        <f>VLOOKUP(D116,'pl metrics'!AR:BA,9,FALSE)</f>
        <v>2.4430000000000001</v>
      </c>
      <c r="BQ116">
        <f>VLOOKUP(D116,'pl metrics'!AR:BA,10,FALSE)</f>
        <v>2.2010000000000001</v>
      </c>
      <c r="BR116" s="44"/>
      <c r="BX116" t="str">
        <f>VLOOKUP(B116,'site info'!H:T,11,FALSE)</f>
        <v>Forest</v>
      </c>
      <c r="BY116" t="str">
        <f>VLOOKUP(B116,'site info'!H:T,13,FALSE)</f>
        <v>Fresh</v>
      </c>
      <c r="BZ116" t="str">
        <f>VLOOKUP(B116,'site info'!H:T,12,FALSE)</f>
        <v>Tidal</v>
      </c>
      <c r="CA116" t="str">
        <f>VLOOKUP(H116,'site info'!G:U,15,FALSE)</f>
        <v>Yes</v>
      </c>
    </row>
    <row r="117" spans="1:82" x14ac:dyDescent="0.25">
      <c r="A117" t="s">
        <v>1121</v>
      </c>
      <c r="B117" t="s">
        <v>402</v>
      </c>
      <c r="C117" t="s">
        <v>401</v>
      </c>
      <c r="D117" s="43" t="s">
        <v>400</v>
      </c>
      <c r="F117">
        <f>VLOOKUP(B117,'site info'!H:M,5,FALSE)</f>
        <v>35.340409000000001</v>
      </c>
      <c r="G117">
        <f>VLOOKUP(B117,'site info'!H:M,6,FALSE)</f>
        <v>-76.778639999999996</v>
      </c>
      <c r="H117" t="s">
        <v>401</v>
      </c>
      <c r="I117" s="20">
        <v>2011</v>
      </c>
      <c r="J117" s="20">
        <v>9</v>
      </c>
      <c r="K117" s="20">
        <v>1</v>
      </c>
      <c r="L117" s="20">
        <v>1</v>
      </c>
      <c r="M117" s="22">
        <v>9.0885266544292864E-3</v>
      </c>
      <c r="N117" s="24">
        <v>7.0081325477997962E-3</v>
      </c>
      <c r="O117" s="23" t="s">
        <v>28</v>
      </c>
      <c r="P117" s="20" t="s">
        <v>26</v>
      </c>
      <c r="Q117" s="23">
        <v>0.4</v>
      </c>
      <c r="R117">
        <v>0.1</v>
      </c>
      <c r="S117">
        <v>0.1</v>
      </c>
      <c r="U117"/>
      <c r="V117" s="20"/>
      <c r="AJ117" s="23"/>
      <c r="AK117" s="23"/>
      <c r="AO117" s="44"/>
      <c r="AU117" s="20">
        <f>VLOOKUP(D117,'pl metrics'!A:H,5,FALSE)</f>
        <v>6</v>
      </c>
      <c r="AV117" s="20">
        <f>VLOOKUP(D117,'pl metrics'!BD:BH,2,FALSE)</f>
        <v>5</v>
      </c>
      <c r="AW117" s="20">
        <f>VLOOKUP(D117,'pl metrics'!BD:BH,3,FALSE)</f>
        <v>1</v>
      </c>
      <c r="AX117">
        <f>VLOOKUP(D117,'pl metrics'!J:S,5,FALSE)</f>
        <v>3</v>
      </c>
      <c r="AY117">
        <f>VLOOKUP(D117,'pl metrics'!AR:BB,11,FALSE)</f>
        <v>3</v>
      </c>
      <c r="AZ117" s="23">
        <f>VLOOKUP(D117,'pl metrics'!A:H,7,FALSE)</f>
        <v>4.666666666666667</v>
      </c>
      <c r="BA117" s="45">
        <f>VLOOKUP(D117,'pl metrics'!J:Q,7,FALSE)</f>
        <v>4.666666666666667</v>
      </c>
      <c r="BB117" s="45">
        <f>VLOOKUP(D117,'pl metrics'!BO:BP,2,FALSE)</f>
        <v>4.666666666666667</v>
      </c>
      <c r="BC117" s="44">
        <v>11.430952132988164</v>
      </c>
      <c r="BD117" s="44">
        <f t="shared" si="15"/>
        <v>8.0829037686547611</v>
      </c>
      <c r="BE117" s="137">
        <f t="shared" si="16"/>
        <v>8.0829037686547611</v>
      </c>
      <c r="BF117" s="44">
        <f>VLOOKUP(D117,'pl metrics'!A:H,8,FALSE)</f>
        <v>0</v>
      </c>
      <c r="BG117" s="45">
        <f>VLOOKUP(D117,'pl metrics'!J:Q,8,FALSE)</f>
        <v>0</v>
      </c>
      <c r="BH117" s="45">
        <f>VLOOKUP(D117,'pl metrics'!V:AA,5,FALSE)</f>
        <v>0</v>
      </c>
      <c r="BI117" s="44">
        <f>VLOOKUP(D117,'pl metrics'!AR:AX,6,FALSE)</f>
        <v>16.666666666666664</v>
      </c>
      <c r="BJ117" s="45">
        <f>VLOOKUP(D117,'pl metrics'!V:AA,6,FALSE)</f>
        <v>1.0561892691170256</v>
      </c>
      <c r="BK117" s="45">
        <f>VLOOKUP(D117,'pl metrics'!J:S,9,FALSE)</f>
        <v>16.666666666666664</v>
      </c>
      <c r="BL117" s="45">
        <f>VLOOKUP(D117,'pl metrics'!V:AB,7,FALSE)</f>
        <v>3.3333333333333335</v>
      </c>
      <c r="BM117" s="25">
        <f>VLOOKUP(D117,'pl metrics'!AR:BA,8,FALSE)</f>
        <v>1.909</v>
      </c>
      <c r="BN117" s="25">
        <f>VLOOKUP(D117,'pl metrics'!BD:BH,4,FALSE)</f>
        <v>1.7150000000000001</v>
      </c>
      <c r="BO117" s="44">
        <f>VLOOKUP(D117,'pl metrics'!BD:BH,5,FALSE)</f>
        <v>0</v>
      </c>
      <c r="BP117">
        <f>VLOOKUP(D117,'pl metrics'!AR:BA,9,FALSE)</f>
        <v>1.198</v>
      </c>
      <c r="BQ117">
        <f>VLOOKUP(D117,'pl metrics'!AR:BA,10,FALSE)</f>
        <v>1.2010000000000001</v>
      </c>
      <c r="BR117" s="44"/>
      <c r="BX117" t="str">
        <f>VLOOKUP(B117,'site info'!H:T,11,FALSE)</f>
        <v>Forest</v>
      </c>
      <c r="BY117" t="str">
        <f>VLOOKUP(B117,'site info'!H:T,13,FALSE)</f>
        <v>Fresh</v>
      </c>
      <c r="BZ117" t="str">
        <f>VLOOKUP(B117,'site info'!H:T,12,FALSE)</f>
        <v>Tidal</v>
      </c>
      <c r="CA117" t="str">
        <f>VLOOKUP(H117,'site info'!G:U,15,FALSE)</f>
        <v>Yes</v>
      </c>
    </row>
    <row r="118" spans="1:82" x14ac:dyDescent="0.25">
      <c r="A118" t="s">
        <v>1121</v>
      </c>
      <c r="B118" t="s">
        <v>405</v>
      </c>
      <c r="C118" t="s">
        <v>401</v>
      </c>
      <c r="D118" s="43" t="s">
        <v>404</v>
      </c>
      <c r="F118">
        <f>VLOOKUP(B118,'site info'!H:M,5,FALSE)</f>
        <v>35.340409000000001</v>
      </c>
      <c r="G118">
        <f>VLOOKUP(B118,'site info'!H:M,6,FALSE)</f>
        <v>-76.778639999999996</v>
      </c>
      <c r="H118" t="s">
        <v>401</v>
      </c>
      <c r="I118" s="20">
        <v>2017</v>
      </c>
      <c r="J118" s="20">
        <v>9</v>
      </c>
      <c r="K118" s="20">
        <v>1.5</v>
      </c>
      <c r="L118" s="20">
        <v>2</v>
      </c>
      <c r="M118" s="22">
        <v>9.0885266544292864E-3</v>
      </c>
      <c r="N118" s="24">
        <v>7.0081325477997962E-3</v>
      </c>
      <c r="O118" s="23" t="s">
        <v>28</v>
      </c>
      <c r="P118" s="20" t="s">
        <v>26</v>
      </c>
      <c r="Q118" s="23">
        <v>0.4</v>
      </c>
      <c r="R118">
        <v>0.1</v>
      </c>
      <c r="S118">
        <v>0.1</v>
      </c>
      <c r="U118"/>
      <c r="V118" s="20"/>
      <c r="AJ118" s="23"/>
      <c r="AK118" s="23"/>
      <c r="AO118" s="44"/>
      <c r="AU118" s="20">
        <f>VLOOKUP(D118,'pl metrics'!A:H,5,FALSE)</f>
        <v>19</v>
      </c>
      <c r="AV118" s="20">
        <f>VLOOKUP(D118,'pl metrics'!BD:BH,2,FALSE)</f>
        <v>17</v>
      </c>
      <c r="AW118" s="20">
        <f>VLOOKUP(D118,'pl metrics'!BD:BH,3,FALSE)</f>
        <v>2</v>
      </c>
      <c r="AX118">
        <f>VLOOKUP(D118,'pl metrics'!J:S,5,FALSE)</f>
        <v>7</v>
      </c>
      <c r="AY118" s="67">
        <f>VLOOKUP(D118,'pl metrics'!AR:BB,11,FALSE)</f>
        <v>12</v>
      </c>
      <c r="AZ118" s="23">
        <f>VLOOKUP(D118,'pl metrics'!A:H,7,FALSE)</f>
        <v>4.25</v>
      </c>
      <c r="BA118" s="45">
        <f>VLOOKUP(D118,'pl metrics'!J:Q,7,FALSE)</f>
        <v>4.666666666666667</v>
      </c>
      <c r="BB118" s="45">
        <f>VLOOKUP(D118,'pl metrics'!BO:BP,2,FALSE)</f>
        <v>4.041666666666667</v>
      </c>
      <c r="BC118" s="44">
        <v>18.525320510047866</v>
      </c>
      <c r="BD118" s="44">
        <f t="shared" si="15"/>
        <v>12.346839451634757</v>
      </c>
      <c r="BE118" s="44">
        <f t="shared" si="16"/>
        <v>14.000744027848425</v>
      </c>
      <c r="BF118" s="44">
        <f>VLOOKUP(D118,'pl metrics'!A:H,8,FALSE)</f>
        <v>31.578947368421051</v>
      </c>
      <c r="BG118" s="45">
        <f>VLOOKUP(D118,'pl metrics'!J:Q,8,FALSE)</f>
        <v>28.571428571428569</v>
      </c>
      <c r="BH118" s="45">
        <f>VLOOKUP(D118,'pl metrics'!V:AA,5,FALSE)</f>
        <v>21.563427657215044</v>
      </c>
      <c r="BI118" s="44">
        <f>VLOOKUP(D118,'pl metrics'!AR:AX,6,FALSE)</f>
        <v>10.526315789473683</v>
      </c>
      <c r="BJ118" s="45">
        <f>VLOOKUP(D118,'pl metrics'!V:AA,6,FALSE)</f>
        <v>10.099402972991713</v>
      </c>
      <c r="BK118" s="45">
        <f>VLOOKUP(D118,'pl metrics'!J:S,9,FALSE)</f>
        <v>5.2631578947368416</v>
      </c>
      <c r="BL118" s="45">
        <f>VLOOKUP(D118,'pl metrics'!V:AB,7,FALSE)</f>
        <v>3.2105263157894739</v>
      </c>
      <c r="BM118" s="132">
        <f>VLOOKUP(D118,'pl metrics'!AR:BA,8,FALSE)</f>
        <v>3.0979999999999999</v>
      </c>
      <c r="BN118" s="25">
        <f>VLOOKUP(D118,'pl metrics'!BD:BH,4,FALSE)</f>
        <v>2.9929999999999999</v>
      </c>
      <c r="BO118" s="44">
        <f>VLOOKUP(D118,'pl metrics'!BD:BH,5,FALSE)</f>
        <v>0.76160000000000005</v>
      </c>
      <c r="BP118" s="133">
        <f>VLOOKUP(D118,'pl metrics'!AR:BA,9,FALSE)</f>
        <v>2.67</v>
      </c>
      <c r="BQ118" s="133">
        <f>VLOOKUP(D118,'pl metrics'!AR:BA,10,FALSE)</f>
        <v>2.0670000000000002</v>
      </c>
      <c r="BR118" s="44"/>
      <c r="BX118" t="str">
        <f>VLOOKUP(B118,'site info'!H:T,11,FALSE)</f>
        <v>Forest</v>
      </c>
      <c r="BY118" t="str">
        <f>VLOOKUP(B118,'site info'!H:T,13,FALSE)</f>
        <v>Fresh</v>
      </c>
      <c r="BZ118" t="str">
        <f>VLOOKUP(B118,'site info'!H:T,12,FALSE)</f>
        <v>Tidal</v>
      </c>
      <c r="CA118" t="str">
        <f>VLOOKUP(H118,'site info'!G:U,15,FALSE)</f>
        <v>Yes</v>
      </c>
    </row>
    <row r="119" spans="1:82" x14ac:dyDescent="0.25">
      <c r="A119" t="s">
        <v>1121</v>
      </c>
      <c r="B119" t="s">
        <v>407</v>
      </c>
      <c r="C119" t="s">
        <v>401</v>
      </c>
      <c r="D119" s="43" t="s">
        <v>406</v>
      </c>
      <c r="F119">
        <f>VLOOKUP(B119,'site info'!H:M,5,FALSE)</f>
        <v>35.340409000000001</v>
      </c>
      <c r="G119">
        <f>VLOOKUP(B119,'site info'!H:M,6,FALSE)</f>
        <v>-76.778639999999996</v>
      </c>
      <c r="H119" t="s">
        <v>401</v>
      </c>
      <c r="I119" s="20">
        <v>2020</v>
      </c>
      <c r="J119" s="20">
        <v>9</v>
      </c>
      <c r="K119" s="20">
        <v>2</v>
      </c>
      <c r="L119" s="20">
        <v>3</v>
      </c>
      <c r="M119" s="22">
        <v>9.0885266544292864E-3</v>
      </c>
      <c r="N119" s="24">
        <v>7.0081325477997962E-3</v>
      </c>
      <c r="O119" s="23" t="s">
        <v>28</v>
      </c>
      <c r="P119" s="20" t="s">
        <v>26</v>
      </c>
      <c r="Q119" s="23">
        <v>0.4</v>
      </c>
      <c r="R119">
        <v>0.1</v>
      </c>
      <c r="S119">
        <v>0.1</v>
      </c>
      <c r="U119"/>
      <c r="V119" s="20"/>
      <c r="AJ119" s="23"/>
      <c r="AK119" s="23"/>
      <c r="AO119" s="44"/>
      <c r="AU119" s="20">
        <f>VLOOKUP(D119,'pl metrics'!A:H,5,FALSE)</f>
        <v>15</v>
      </c>
      <c r="AV119" s="20">
        <f>VLOOKUP(D119,'pl metrics'!BD:BH,2,FALSE)</f>
        <v>13</v>
      </c>
      <c r="AW119" s="20">
        <f>VLOOKUP(D119,'pl metrics'!BD:BH,3,FALSE)</f>
        <v>2</v>
      </c>
      <c r="AX119">
        <f>VLOOKUP(D119,'pl metrics'!J:S,5,FALSE)</f>
        <v>6</v>
      </c>
      <c r="AY119">
        <f>VLOOKUP(D119,'pl metrics'!AR:BB,11,FALSE)</f>
        <v>9</v>
      </c>
      <c r="AZ119" s="23">
        <f>VLOOKUP(D119,'pl metrics'!A:H,7,FALSE)</f>
        <v>4.75</v>
      </c>
      <c r="BA119" s="45">
        <f>VLOOKUP(D119,'pl metrics'!J:Q,7,FALSE)</f>
        <v>5</v>
      </c>
      <c r="BB119" s="45">
        <f>VLOOKUP(D119,'pl metrics'!BO:BP,2,FALSE)</f>
        <v>4.6111111111111107</v>
      </c>
      <c r="BC119" s="44">
        <v>18.396670894485229</v>
      </c>
      <c r="BD119" s="44">
        <f t="shared" si="15"/>
        <v>12.24744871391589</v>
      </c>
      <c r="BE119" s="137">
        <f t="shared" si="16"/>
        <v>13.833333333333332</v>
      </c>
      <c r="BF119" s="44">
        <f>VLOOKUP(D119,'pl metrics'!A:H,8,FALSE)</f>
        <v>20</v>
      </c>
      <c r="BG119" s="45">
        <f>VLOOKUP(D119,'pl metrics'!J:Q,8,FALSE)</f>
        <v>16.666666666666664</v>
      </c>
      <c r="BH119" s="45">
        <f>VLOOKUP(D119,'pl metrics'!V:AA,5,FALSE)</f>
        <v>21.882965689832375</v>
      </c>
      <c r="BI119" s="44">
        <f>VLOOKUP(D119,'pl metrics'!AR:AX,6,FALSE)</f>
        <v>13.333333333333334</v>
      </c>
      <c r="BJ119" s="45">
        <f>VLOOKUP(D119,'pl metrics'!V:AA,6,FALSE)</f>
        <v>9.7983428461936001E-2</v>
      </c>
      <c r="BK119" s="45">
        <f>VLOOKUP(D119,'pl metrics'!J:S,9,FALSE)</f>
        <v>6.666666666666667</v>
      </c>
      <c r="BL119" s="45">
        <f>VLOOKUP(D119,'pl metrics'!V:AB,7,FALSE)</f>
        <v>3.1333333333333333</v>
      </c>
      <c r="BM119" s="25">
        <f>VLOOKUP(D119,'pl metrics'!AR:BA,8,FALSE)</f>
        <v>2.8570000000000002</v>
      </c>
      <c r="BN119" s="25">
        <f>VLOOKUP(D119,'pl metrics'!BD:BH,4,FALSE)</f>
        <v>2.7090000000000001</v>
      </c>
      <c r="BO119" s="44">
        <f>VLOOKUP(D119,'pl metrics'!BD:BH,5,FALSE)</f>
        <v>0.78249999999999997</v>
      </c>
      <c r="BP119">
        <f>VLOOKUP(D119,'pl metrics'!AR:BA,9,FALSE)</f>
        <v>2.347</v>
      </c>
      <c r="BQ119">
        <f>VLOOKUP(D119,'pl metrics'!AR:BA,10,FALSE)</f>
        <v>1.919</v>
      </c>
      <c r="BR119" s="44"/>
      <c r="BX119" t="str">
        <f>VLOOKUP(B119,'site info'!H:T,11,FALSE)</f>
        <v>Forest</v>
      </c>
      <c r="BY119" t="str">
        <f>VLOOKUP(B119,'site info'!H:T,13,FALSE)</f>
        <v>Fresh</v>
      </c>
      <c r="BZ119" t="str">
        <f>VLOOKUP(B119,'site info'!H:T,12,FALSE)</f>
        <v>Tidal</v>
      </c>
      <c r="CA119" t="str">
        <f>VLOOKUP(H119,'site info'!G:U,15,FALSE)</f>
        <v>Yes</v>
      </c>
    </row>
    <row r="120" spans="1:82" x14ac:dyDescent="0.25">
      <c r="A120" t="s">
        <v>1121</v>
      </c>
      <c r="B120" t="s">
        <v>389</v>
      </c>
      <c r="C120" t="s">
        <v>388</v>
      </c>
      <c r="D120" s="43" t="s">
        <v>387</v>
      </c>
      <c r="F120">
        <f>VLOOKUP(B120,'site info'!H:M,5,FALSE)</f>
        <v>35.333838999999998</v>
      </c>
      <c r="G120">
        <f>VLOOKUP(B120,'site info'!H:M,6,FALSE)</f>
        <v>-76.787782000000007</v>
      </c>
      <c r="H120" t="s">
        <v>388</v>
      </c>
      <c r="I120" s="20">
        <v>2011</v>
      </c>
      <c r="J120" s="20">
        <v>9</v>
      </c>
      <c r="K120" s="20">
        <v>1</v>
      </c>
      <c r="L120" s="20">
        <v>1</v>
      </c>
      <c r="M120" s="22">
        <v>1.278310667866089E-2</v>
      </c>
      <c r="N120" s="24">
        <v>3.7054627008189533E-3</v>
      </c>
      <c r="O120" s="23" t="s">
        <v>28</v>
      </c>
      <c r="P120" s="20" t="s">
        <v>26</v>
      </c>
      <c r="Q120" s="23">
        <v>0.1</v>
      </c>
      <c r="R120">
        <v>0.05</v>
      </c>
      <c r="S120">
        <v>0.05</v>
      </c>
      <c r="U120"/>
      <c r="V120" s="20"/>
      <c r="AJ120" s="23"/>
      <c r="AK120" s="23"/>
      <c r="AO120" s="44"/>
      <c r="AU120" s="20">
        <f>VLOOKUP(D120,'pl metrics'!A:H,5,FALSE)</f>
        <v>25</v>
      </c>
      <c r="AV120" s="20">
        <f>VLOOKUP(D120,'pl metrics'!BD:BH,2,FALSE)</f>
        <v>23</v>
      </c>
      <c r="AW120" s="20">
        <f>VLOOKUP(D120,'pl metrics'!BD:BH,3,FALSE)</f>
        <v>2</v>
      </c>
      <c r="AX120">
        <f>VLOOKUP(D120,'pl metrics'!J:S,5,FALSE)</f>
        <v>10</v>
      </c>
      <c r="AY120">
        <f>VLOOKUP(D120,'pl metrics'!AR:BB,11,FALSE)</f>
        <v>15</v>
      </c>
      <c r="AZ120" s="23">
        <f>VLOOKUP(D120,'pl metrics'!A:H,7,FALSE)</f>
        <v>4.375</v>
      </c>
      <c r="BA120" s="45">
        <f>VLOOKUP(D120,'pl metrics'!J:Q,7,FALSE)</f>
        <v>4</v>
      </c>
      <c r="BB120" s="45">
        <f>VLOOKUP(D120,'pl metrics'!BO:BP,2,FALSE)</f>
        <v>4.6428571428571432</v>
      </c>
      <c r="BC120" s="44">
        <v>21.875</v>
      </c>
      <c r="BD120" s="44">
        <f t="shared" si="15"/>
        <v>12.649110640673518</v>
      </c>
      <c r="BE120" s="137">
        <f t="shared" si="16"/>
        <v>17.981708393105865</v>
      </c>
      <c r="BF120" s="44">
        <f>VLOOKUP(D120,'pl metrics'!A:H,8,FALSE)</f>
        <v>48</v>
      </c>
      <c r="BG120" s="45">
        <f>VLOOKUP(D120,'pl metrics'!J:Q,8,FALSE)</f>
        <v>50</v>
      </c>
      <c r="BH120" s="45">
        <f>VLOOKUP(D120,'pl metrics'!V:AA,5,FALSE)</f>
        <v>50.220929405999335</v>
      </c>
      <c r="BI120" s="44">
        <f>VLOOKUP(D120,'pl metrics'!AR:AX,6,FALSE)</f>
        <v>8</v>
      </c>
      <c r="BJ120" s="45">
        <f>VLOOKUP(D120,'pl metrics'!V:AA,6,FALSE)</f>
        <v>1.5517508411221115</v>
      </c>
      <c r="BK120" s="45">
        <f>VLOOKUP(D120,'pl metrics'!J:S,9,FALSE)</f>
        <v>8</v>
      </c>
      <c r="BL120" s="45">
        <f>VLOOKUP(D120,'pl metrics'!V:AB,7,FALSE)</f>
        <v>3.68</v>
      </c>
      <c r="BM120" s="25">
        <f>VLOOKUP(D120,'pl metrics'!AR:BA,8,FALSE)</f>
        <v>3.371</v>
      </c>
      <c r="BN120" s="25">
        <f>VLOOKUP(D120,'pl metrics'!BD:BH,4,FALSE)</f>
        <v>3.2879999999999998</v>
      </c>
      <c r="BO120" s="44">
        <f>VLOOKUP(D120,'pl metrics'!BD:BH,5,FALSE)</f>
        <v>0.76700000000000002</v>
      </c>
      <c r="BP120">
        <f>VLOOKUP(D120,'pl metrics'!AR:BA,9,FALSE)</f>
        <v>2.86</v>
      </c>
      <c r="BQ120">
        <f>VLOOKUP(D120,'pl metrics'!AR:BA,10,FALSE)</f>
        <v>2.44</v>
      </c>
      <c r="BR120" s="44"/>
      <c r="BX120" t="str">
        <f>VLOOKUP(B120,'site info'!H:T,11,FALSE)</f>
        <v>Forest</v>
      </c>
      <c r="BY120" t="str">
        <f>VLOOKUP(B120,'site info'!H:T,13,FALSE)</f>
        <v>Fresh</v>
      </c>
      <c r="BZ120" t="str">
        <f>VLOOKUP(B120,'site info'!H:T,12,FALSE)</f>
        <v>Tidal</v>
      </c>
      <c r="CA120" t="str">
        <f>VLOOKUP(H120,'site info'!G:U,15,FALSE)</f>
        <v>Yes</v>
      </c>
    </row>
    <row r="121" spans="1:82" x14ac:dyDescent="0.25">
      <c r="A121" t="s">
        <v>1121</v>
      </c>
      <c r="B121" t="s">
        <v>392</v>
      </c>
      <c r="C121" t="s">
        <v>388</v>
      </c>
      <c r="D121" s="43" t="s">
        <v>391</v>
      </c>
      <c r="F121">
        <f>VLOOKUP(B121,'site info'!H:M,5,FALSE)</f>
        <v>35.333838999999998</v>
      </c>
      <c r="G121">
        <f>VLOOKUP(B121,'site info'!H:M,6,FALSE)</f>
        <v>-76.787782000000007</v>
      </c>
      <c r="H121" t="s">
        <v>388</v>
      </c>
      <c r="I121" s="20">
        <v>2017</v>
      </c>
      <c r="J121" s="20">
        <v>9</v>
      </c>
      <c r="K121" s="20">
        <v>1.5</v>
      </c>
      <c r="L121" s="20">
        <v>2</v>
      </c>
      <c r="M121" s="22">
        <v>1.278310667866089E-2</v>
      </c>
      <c r="N121" s="24">
        <v>3.7054627008189533E-3</v>
      </c>
      <c r="O121" s="23" t="s">
        <v>28</v>
      </c>
      <c r="P121" s="20" t="s">
        <v>26</v>
      </c>
      <c r="Q121" s="23">
        <v>0.1</v>
      </c>
      <c r="R121">
        <v>0.05</v>
      </c>
      <c r="S121">
        <v>0.05</v>
      </c>
      <c r="U121"/>
      <c r="V121" s="20"/>
      <c r="AJ121" s="23"/>
      <c r="AK121" s="23"/>
      <c r="AO121" s="44"/>
      <c r="AU121" s="20">
        <f>VLOOKUP(D121,'pl metrics'!A:H,5,FALSE)</f>
        <v>47</v>
      </c>
      <c r="AV121" s="20">
        <f>VLOOKUP(D121,'pl metrics'!BD:BH,2,FALSE)</f>
        <v>44</v>
      </c>
      <c r="AW121" s="20">
        <f>VLOOKUP(D121,'pl metrics'!BD:BH,3,FALSE)</f>
        <v>3</v>
      </c>
      <c r="AX121">
        <f>VLOOKUP(D121,'pl metrics'!J:S,5,FALSE)</f>
        <v>24</v>
      </c>
      <c r="AY121" s="67">
        <f>VLOOKUP(D121,'pl metrics'!AR:BB,11,FALSE)</f>
        <v>23</v>
      </c>
      <c r="AZ121" s="23">
        <f>VLOOKUP(D121,'pl metrics'!A:H,7,FALSE)</f>
        <v>4.2555555555555555</v>
      </c>
      <c r="BA121" s="45">
        <f>VLOOKUP(D121,'pl metrics'!J:Q,7,FALSE)</f>
        <v>4.041666666666667</v>
      </c>
      <c r="BB121" s="45">
        <f>VLOOKUP(D121,'pl metrics'!BO:BP,2,FALSE)</f>
        <v>4.5</v>
      </c>
      <c r="BC121" s="44">
        <v>29.174619021706665</v>
      </c>
      <c r="BD121" s="44">
        <f t="shared" si="15"/>
        <v>19.800042087497356</v>
      </c>
      <c r="BE121" s="44">
        <f t="shared" si="16"/>
        <v>21.581241854907237</v>
      </c>
      <c r="BF121" s="44">
        <f>VLOOKUP(D121,'pl metrics'!A:H,8,FALSE)</f>
        <v>44.680851063829785</v>
      </c>
      <c r="BG121" s="45">
        <f>VLOOKUP(D121,'pl metrics'!J:Q,8,FALSE)</f>
        <v>50</v>
      </c>
      <c r="BH121" s="45">
        <f>VLOOKUP(D121,'pl metrics'!V:AA,5,FALSE)</f>
        <v>52.720267124074262</v>
      </c>
      <c r="BI121" s="44">
        <f>VLOOKUP(D121,'pl metrics'!AR:AX,6,FALSE)</f>
        <v>6.3829787234042552</v>
      </c>
      <c r="BJ121" s="45">
        <f>VLOOKUP(D121,'pl metrics'!V:AA,6,FALSE)</f>
        <v>8.644660129113376</v>
      </c>
      <c r="BK121" s="45">
        <f>VLOOKUP(D121,'pl metrics'!J:S,9,FALSE)</f>
        <v>6.3829787234042552</v>
      </c>
      <c r="BL121" s="45">
        <f>VLOOKUP(D121,'pl metrics'!V:AB,7,FALSE)</f>
        <v>3.6956521739130435</v>
      </c>
      <c r="BM121" s="132">
        <f>VLOOKUP(D121,'pl metrics'!AR:BA,8,FALSE)</f>
        <v>4.0090000000000003</v>
      </c>
      <c r="BN121" s="25">
        <f>VLOOKUP(D121,'pl metrics'!BD:BH,4,FALSE)</f>
        <v>3.9470000000000001</v>
      </c>
      <c r="BO121" s="44">
        <f>VLOOKUP(D121,'pl metrics'!BD:BH,5,FALSE)</f>
        <v>1.1890000000000001</v>
      </c>
      <c r="BP121" s="133">
        <f>VLOOKUP(D121,'pl metrics'!AR:BA,9,FALSE)</f>
        <v>3.2970000000000002</v>
      </c>
      <c r="BQ121" s="133">
        <f>VLOOKUP(D121,'pl metrics'!AR:BA,10,FALSE)</f>
        <v>3.3279999999999998</v>
      </c>
      <c r="BR121" s="44"/>
      <c r="BX121" t="str">
        <f>VLOOKUP(B121,'site info'!H:T,11,FALSE)</f>
        <v>Forest</v>
      </c>
      <c r="BY121" t="str">
        <f>VLOOKUP(B121,'site info'!H:T,13,FALSE)</f>
        <v>Fresh</v>
      </c>
      <c r="BZ121" t="str">
        <f>VLOOKUP(B121,'site info'!H:T,12,FALSE)</f>
        <v>Tidal</v>
      </c>
      <c r="CA121" t="str">
        <f>VLOOKUP(H121,'site info'!G:U,15,FALSE)</f>
        <v>Yes</v>
      </c>
    </row>
    <row r="122" spans="1:82" x14ac:dyDescent="0.25">
      <c r="A122" t="s">
        <v>1121</v>
      </c>
      <c r="B122" t="s">
        <v>394</v>
      </c>
      <c r="C122" t="s">
        <v>388</v>
      </c>
      <c r="D122" s="43" t="s">
        <v>393</v>
      </c>
      <c r="F122">
        <f>VLOOKUP(B122,'site info'!H:M,5,FALSE)</f>
        <v>35.333838999999998</v>
      </c>
      <c r="G122">
        <f>VLOOKUP(B122,'site info'!H:M,6,FALSE)</f>
        <v>-76.787782000000007</v>
      </c>
      <c r="H122" t="s">
        <v>388</v>
      </c>
      <c r="I122" s="20">
        <v>2020</v>
      </c>
      <c r="J122" s="20">
        <v>9</v>
      </c>
      <c r="K122" s="20">
        <v>2</v>
      </c>
      <c r="L122" s="20">
        <v>3</v>
      </c>
      <c r="M122" s="22">
        <v>1.278310667866089E-2</v>
      </c>
      <c r="N122" s="24">
        <v>3.7054627008189533E-3</v>
      </c>
      <c r="O122" s="23" t="s">
        <v>28</v>
      </c>
      <c r="P122" s="20" t="s">
        <v>26</v>
      </c>
      <c r="Q122" s="23">
        <v>0.1</v>
      </c>
      <c r="R122">
        <v>0.05</v>
      </c>
      <c r="S122">
        <v>0.05</v>
      </c>
      <c r="U122"/>
      <c r="V122" s="20"/>
      <c r="AJ122" s="23"/>
      <c r="AK122" s="23"/>
      <c r="AO122" s="44"/>
      <c r="AU122" s="20">
        <f>VLOOKUP(D122,'pl metrics'!A:H,5,FALSE)</f>
        <v>48</v>
      </c>
      <c r="AV122" s="20">
        <f>VLOOKUP(D122,'pl metrics'!BD:BH,2,FALSE)</f>
        <v>45</v>
      </c>
      <c r="AW122" s="20">
        <f>VLOOKUP(D122,'pl metrics'!BD:BH,3,FALSE)</f>
        <v>3</v>
      </c>
      <c r="AX122">
        <f>VLOOKUP(D122,'pl metrics'!J:S,5,FALSE)</f>
        <v>24</v>
      </c>
      <c r="AY122">
        <f>VLOOKUP(D122,'pl metrics'!AR:BB,11,FALSE)</f>
        <v>24</v>
      </c>
      <c r="AZ122" s="23">
        <f>VLOOKUP(D122,'pl metrics'!A:H,7,FALSE)</f>
        <v>4.2659574468085104</v>
      </c>
      <c r="BA122" s="45">
        <f>VLOOKUP(D122,'pl metrics'!J:Q,7,FALSE)</f>
        <v>3.9166666666666665</v>
      </c>
      <c r="BB122" s="45">
        <f>VLOOKUP(D122,'pl metrics'!BO:BP,2,FALSE)</f>
        <v>4.6304347826086953</v>
      </c>
      <c r="BC122" s="44">
        <v>29.555420163196583</v>
      </c>
      <c r="BD122" s="44">
        <f t="shared" si="15"/>
        <v>19.18766965180156</v>
      </c>
      <c r="BE122" s="137">
        <f t="shared" si="16"/>
        <v>22.684405009252906</v>
      </c>
      <c r="BF122" s="44">
        <f>VLOOKUP(D122,'pl metrics'!A:H,8,FALSE)</f>
        <v>47.916666666666671</v>
      </c>
      <c r="BG122" s="45">
        <f>VLOOKUP(D122,'pl metrics'!J:Q,8,FALSE)</f>
        <v>50</v>
      </c>
      <c r="BH122" s="45">
        <f>VLOOKUP(D122,'pl metrics'!V:AA,5,FALSE)</f>
        <v>61.374830803738355</v>
      </c>
      <c r="BI122" s="44">
        <f>VLOOKUP(D122,'pl metrics'!AR:AX,6,FALSE)</f>
        <v>6.25</v>
      </c>
      <c r="BJ122" s="45">
        <f>VLOOKUP(D122,'pl metrics'!V:AA,6,FALSE)</f>
        <v>7.484347150712396</v>
      </c>
      <c r="BK122" s="45">
        <f>VLOOKUP(D122,'pl metrics'!J:S,9,FALSE)</f>
        <v>6.25</v>
      </c>
      <c r="BL122" s="45">
        <f>VLOOKUP(D122,'pl metrics'!V:AB,7,FALSE)</f>
        <v>3.7291666666666665</v>
      </c>
      <c r="BM122" s="25">
        <f>VLOOKUP(D122,'pl metrics'!AR:BA,8,FALSE)</f>
        <v>4.0289999999999999</v>
      </c>
      <c r="BN122" s="25">
        <f>VLOOKUP(D122,'pl metrics'!BD:BH,4,FALSE)</f>
        <v>3.9689999999999999</v>
      </c>
      <c r="BO122" s="44">
        <f>VLOOKUP(D122,'pl metrics'!BD:BH,5,FALSE)</f>
        <v>1.149</v>
      </c>
      <c r="BP122">
        <f>VLOOKUP(D122,'pl metrics'!AR:BA,9,FALSE)</f>
        <v>3.3359999999999999</v>
      </c>
      <c r="BQ122">
        <f>VLOOKUP(D122,'pl metrics'!AR:BA,10,FALSE)</f>
        <v>3.3279999999999998</v>
      </c>
      <c r="BR122" s="44"/>
      <c r="BX122" t="str">
        <f>VLOOKUP(B122,'site info'!H:T,11,FALSE)</f>
        <v>Forest</v>
      </c>
      <c r="BY122" t="str">
        <f>VLOOKUP(B122,'site info'!H:T,13,FALSE)</f>
        <v>Fresh</v>
      </c>
      <c r="BZ122" t="str">
        <f>VLOOKUP(B122,'site info'!H:T,12,FALSE)</f>
        <v>Tidal</v>
      </c>
      <c r="CA122" t="str">
        <f>VLOOKUP(H122,'site info'!G:U,15,FALSE)</f>
        <v>Yes</v>
      </c>
    </row>
    <row r="123" spans="1:82" x14ac:dyDescent="0.25">
      <c r="A123" t="s">
        <v>1121</v>
      </c>
      <c r="B123" t="s">
        <v>412</v>
      </c>
      <c r="C123" t="s">
        <v>411</v>
      </c>
      <c r="D123" s="43" t="s">
        <v>410</v>
      </c>
      <c r="F123">
        <f>VLOOKUP(B123,'site info'!H:M,5,FALSE)</f>
        <v>35.332844000000001</v>
      </c>
      <c r="G123">
        <f>VLOOKUP(B123,'site info'!H:M,6,FALSE)</f>
        <v>-76.735923</v>
      </c>
      <c r="H123" t="s">
        <v>411</v>
      </c>
      <c r="I123" s="20">
        <v>2011</v>
      </c>
      <c r="J123" s="20">
        <v>9</v>
      </c>
      <c r="K123" s="20">
        <v>1</v>
      </c>
      <c r="L123" s="20">
        <v>1</v>
      </c>
      <c r="M123" s="22">
        <v>8.3287103814026296E-3</v>
      </c>
      <c r="N123" s="24">
        <v>5.1920892010446946E-4</v>
      </c>
      <c r="O123" s="23" t="s">
        <v>77</v>
      </c>
      <c r="P123" s="20" t="s">
        <v>26</v>
      </c>
      <c r="Q123" s="23">
        <v>0.3</v>
      </c>
      <c r="R123">
        <v>0.01</v>
      </c>
      <c r="S123">
        <v>0.01</v>
      </c>
      <c r="U123"/>
      <c r="V123" s="20"/>
      <c r="AJ123" s="23"/>
      <c r="AK123" s="23"/>
      <c r="AO123" s="44"/>
      <c r="AU123" s="20">
        <f>VLOOKUP(D123,'pl metrics'!A:H,5,FALSE)</f>
        <v>21</v>
      </c>
      <c r="AV123" s="20">
        <f>VLOOKUP(D123,'pl metrics'!BD:BH,2,FALSE)</f>
        <v>19</v>
      </c>
      <c r="AW123" s="20">
        <f>VLOOKUP(D123,'pl metrics'!BD:BH,3,FALSE)</f>
        <v>2</v>
      </c>
      <c r="AX123">
        <f>VLOOKUP(D123,'pl metrics'!J:S,5,FALSE)</f>
        <v>8</v>
      </c>
      <c r="AY123">
        <f>VLOOKUP(D123,'pl metrics'!AR:BB,11,FALSE)</f>
        <v>13</v>
      </c>
      <c r="AZ123" s="23">
        <f>VLOOKUP(D123,'pl metrics'!A:H,7,FALSE)</f>
        <v>4.1428571428571432</v>
      </c>
      <c r="BA123" s="45">
        <f>VLOOKUP(D123,'pl metrics'!J:Q,7,FALSE)</f>
        <v>4</v>
      </c>
      <c r="BB123" s="45">
        <f>VLOOKUP(D123,'pl metrics'!BO:BP,2,FALSE)</f>
        <v>4.2307692307692308</v>
      </c>
      <c r="BC123" s="44">
        <v>18.984956450531339</v>
      </c>
      <c r="BD123" s="44">
        <f t="shared" si="15"/>
        <v>11.313708498984761</v>
      </c>
      <c r="BE123" s="137">
        <f t="shared" si="16"/>
        <v>15.2542553961938</v>
      </c>
      <c r="BF123" s="44">
        <f>VLOOKUP(D123,'pl metrics'!A:H,8,FALSE)</f>
        <v>33.333333333333329</v>
      </c>
      <c r="BG123" s="45">
        <f>VLOOKUP(D123,'pl metrics'!J:Q,8,FALSE)</f>
        <v>37.5</v>
      </c>
      <c r="BH123" s="45">
        <f>VLOOKUP(D123,'pl metrics'!V:AA,5,FALSE)</f>
        <v>22.326588961682493</v>
      </c>
      <c r="BI123" s="44">
        <f>VLOOKUP(D123,'pl metrics'!AR:AX,6,FALSE)</f>
        <v>9.5238095238095237</v>
      </c>
      <c r="BJ123" s="45">
        <f>VLOOKUP(D123,'pl metrics'!V:AA,6,FALSE)</f>
        <v>2.5480832478227695</v>
      </c>
      <c r="BK123" s="45">
        <f>VLOOKUP(D123,'pl metrics'!J:S,9,FALSE)</f>
        <v>9.5238095238095237</v>
      </c>
      <c r="BL123" s="45">
        <f>VLOOKUP(D123,'pl metrics'!V:AB,7,FALSE)</f>
        <v>3.6190476190476191</v>
      </c>
      <c r="BM123" s="25">
        <f>VLOOKUP(D123,'pl metrics'!AR:BA,8,FALSE)</f>
        <v>3.2040000000000002</v>
      </c>
      <c r="BN123" s="25">
        <f>VLOOKUP(D123,'pl metrics'!BD:BH,4,FALSE)</f>
        <v>3.105</v>
      </c>
      <c r="BO123" s="44">
        <f>VLOOKUP(D123,'pl metrics'!BD:BH,5,FALSE)</f>
        <v>0.74050000000000005</v>
      </c>
      <c r="BP123">
        <f>VLOOKUP(D123,'pl metrics'!AR:BA,9,FALSE)</f>
        <v>2.72</v>
      </c>
      <c r="BQ123">
        <f>VLOOKUP(D123,'pl metrics'!AR:BA,10,FALSE)</f>
        <v>2.226</v>
      </c>
      <c r="BR123" s="44"/>
      <c r="BX123" t="str">
        <f>VLOOKUP(B123,'site info'!H:T,11,FALSE)</f>
        <v>Forest</v>
      </c>
      <c r="BY123" t="str">
        <f>VLOOKUP(B123,'site info'!H:T,13,FALSE)</f>
        <v>Transitional</v>
      </c>
      <c r="BZ123" t="s">
        <v>46</v>
      </c>
      <c r="CA123" t="str">
        <f>VLOOKUP(H123,'site info'!G:U,15,FALSE)</f>
        <v>Yes</v>
      </c>
    </row>
    <row r="124" spans="1:82" x14ac:dyDescent="0.25">
      <c r="A124" t="s">
        <v>1121</v>
      </c>
      <c r="B124" t="s">
        <v>415</v>
      </c>
      <c r="C124" t="s">
        <v>411</v>
      </c>
      <c r="D124" s="43" t="s">
        <v>414</v>
      </c>
      <c r="F124">
        <f>VLOOKUP(B124,'site info'!H:M,5,FALSE)</f>
        <v>35.332844000000001</v>
      </c>
      <c r="G124">
        <f>VLOOKUP(B124,'site info'!H:M,6,FALSE)</f>
        <v>-76.735923</v>
      </c>
      <c r="H124" t="s">
        <v>411</v>
      </c>
      <c r="I124" s="20">
        <v>2016</v>
      </c>
      <c r="J124" s="20">
        <v>9</v>
      </c>
      <c r="K124" s="20">
        <v>1.5</v>
      </c>
      <c r="L124" s="20">
        <v>2</v>
      </c>
      <c r="M124" s="22">
        <v>8.3287103814026296E-3</v>
      </c>
      <c r="N124" s="24">
        <v>5.1920892010446946E-4</v>
      </c>
      <c r="O124" s="23" t="s">
        <v>77</v>
      </c>
      <c r="P124" s="20" t="s">
        <v>26</v>
      </c>
      <c r="Q124" s="23">
        <v>0.3</v>
      </c>
      <c r="R124">
        <v>0.01</v>
      </c>
      <c r="S124">
        <v>0.01</v>
      </c>
      <c r="U124"/>
      <c r="V124" s="20"/>
      <c r="AJ124" s="23"/>
      <c r="AK124" s="23"/>
      <c r="AO124" s="44"/>
      <c r="AU124" s="20">
        <f>VLOOKUP(D124,'pl metrics'!A:H,5,FALSE)</f>
        <v>26</v>
      </c>
      <c r="AV124" s="20">
        <f>VLOOKUP(D124,'pl metrics'!BD:BH,2,FALSE)</f>
        <v>25</v>
      </c>
      <c r="AW124" s="20">
        <f>VLOOKUP(D124,'pl metrics'!BD:BH,3,FALSE)</f>
        <v>1</v>
      </c>
      <c r="AX124">
        <f>VLOOKUP(D124,'pl metrics'!J:S,5,FALSE)</f>
        <v>15</v>
      </c>
      <c r="AY124" s="67">
        <f>VLOOKUP(D124,'pl metrics'!AR:BB,11,FALSE)</f>
        <v>11</v>
      </c>
      <c r="AZ124" s="23">
        <f>VLOOKUP(D124,'pl metrics'!A:H,7,FALSE)</f>
        <v>4.5999999999999996</v>
      </c>
      <c r="BA124" s="45">
        <f>VLOOKUP(D124,'pl metrics'!J:Q,7,FALSE)</f>
        <v>5.0714285714285712</v>
      </c>
      <c r="BB124" s="45">
        <f>VLOOKUP(D124,'pl metrics'!BO:BP,2,FALSE)</f>
        <v>4</v>
      </c>
      <c r="BC124" s="44">
        <v>23.455489762526806</v>
      </c>
      <c r="BD124" s="44">
        <f t="shared" si="15"/>
        <v>19.641558398623328</v>
      </c>
      <c r="BE124" s="44">
        <f t="shared" si="16"/>
        <v>13.266499161421599</v>
      </c>
      <c r="BF124" s="44">
        <f>VLOOKUP(D124,'pl metrics'!A:H,8,FALSE)</f>
        <v>34.615384615384613</v>
      </c>
      <c r="BG124" s="45">
        <f>VLOOKUP(D124,'pl metrics'!J:Q,8,FALSE)</f>
        <v>33.333333333333329</v>
      </c>
      <c r="BH124" s="45">
        <f>VLOOKUP(D124,'pl metrics'!V:AA,5,FALSE)</f>
        <v>47.908712514150679</v>
      </c>
      <c r="BI124" s="44">
        <f>VLOOKUP(D124,'pl metrics'!AR:AX,6,FALSE)</f>
        <v>3.8461538461538463</v>
      </c>
      <c r="BJ124" s="45">
        <f>VLOOKUP(D124,'pl metrics'!V:AA,6,FALSE)</f>
        <v>0.77479005341746965</v>
      </c>
      <c r="BK124" s="45">
        <f>VLOOKUP(D124,'pl metrics'!J:S,9,FALSE)</f>
        <v>3.8461538461538463</v>
      </c>
      <c r="BL124" s="45">
        <f>VLOOKUP(D124,'pl metrics'!V:AB,7,FALSE)</f>
        <v>3.8</v>
      </c>
      <c r="BM124" s="132">
        <f>VLOOKUP(D124,'pl metrics'!AR:BA,8,FALSE)</f>
        <v>3.4420000000000002</v>
      </c>
      <c r="BN124" s="25">
        <f>VLOOKUP(D124,'pl metrics'!BD:BH,4,FALSE)</f>
        <v>3.4039999999999999</v>
      </c>
      <c r="BO124" s="44">
        <f>VLOOKUP(D124,'pl metrics'!BD:BH,5,FALSE)</f>
        <v>0</v>
      </c>
      <c r="BP124" s="133">
        <f>VLOOKUP(D124,'pl metrics'!AR:BA,9,FALSE)</f>
        <v>2.569</v>
      </c>
      <c r="BQ124" s="133">
        <f>VLOOKUP(D124,'pl metrics'!AR:BA,10,FALSE)</f>
        <v>2.887</v>
      </c>
      <c r="BR124" s="44"/>
      <c r="BX124" t="str">
        <f>VLOOKUP(B124,'site info'!H:T,11,FALSE)</f>
        <v>Forest</v>
      </c>
      <c r="BY124" t="str">
        <f>VLOOKUP(B124,'site info'!H:T,13,FALSE)</f>
        <v>Transitional</v>
      </c>
      <c r="BZ124" t="s">
        <v>46</v>
      </c>
      <c r="CA124" t="str">
        <f>VLOOKUP(H124,'site info'!G:U,15,FALSE)</f>
        <v>Yes</v>
      </c>
    </row>
    <row r="125" spans="1:82" x14ac:dyDescent="0.25">
      <c r="A125" t="s">
        <v>1121</v>
      </c>
      <c r="B125" t="s">
        <v>417</v>
      </c>
      <c r="C125" t="s">
        <v>411</v>
      </c>
      <c r="D125" s="43" t="s">
        <v>416</v>
      </c>
      <c r="F125">
        <f>VLOOKUP(B125,'site info'!H:M,5,FALSE)</f>
        <v>35.332844000000001</v>
      </c>
      <c r="G125">
        <f>VLOOKUP(B125,'site info'!H:M,6,FALSE)</f>
        <v>-76.735923</v>
      </c>
      <c r="H125" t="s">
        <v>411</v>
      </c>
      <c r="I125" s="20">
        <v>2020</v>
      </c>
      <c r="J125" s="20">
        <v>9</v>
      </c>
      <c r="K125" s="20">
        <v>2</v>
      </c>
      <c r="L125" s="20">
        <v>3</v>
      </c>
      <c r="M125" s="22">
        <v>8.3287103814026296E-3</v>
      </c>
      <c r="N125" s="24">
        <v>5.1920892010446946E-4</v>
      </c>
      <c r="O125" s="23" t="s">
        <v>77</v>
      </c>
      <c r="P125" s="20" t="s">
        <v>26</v>
      </c>
      <c r="Q125" s="23">
        <v>0.3</v>
      </c>
      <c r="R125">
        <v>0.01</v>
      </c>
      <c r="S125">
        <v>0.01</v>
      </c>
      <c r="U125"/>
      <c r="V125" s="20"/>
      <c r="AJ125" s="23"/>
      <c r="AK125" s="23"/>
      <c r="AO125" s="44"/>
      <c r="AU125" s="20">
        <f>VLOOKUP(D125,'pl metrics'!A:H,5,FALSE)</f>
        <v>25</v>
      </c>
      <c r="AV125" s="20">
        <f>VLOOKUP(D125,'pl metrics'!BD:BH,2,FALSE)</f>
        <v>24</v>
      </c>
      <c r="AW125" s="20">
        <f>VLOOKUP(D125,'pl metrics'!BD:BH,3,FALSE)</f>
        <v>1</v>
      </c>
      <c r="AX125">
        <f>VLOOKUP(D125,'pl metrics'!J:S,5,FALSE)</f>
        <v>13</v>
      </c>
      <c r="AY125">
        <f>VLOOKUP(D125,'pl metrics'!AR:BB,11,FALSE)</f>
        <v>12</v>
      </c>
      <c r="AZ125" s="23">
        <f>VLOOKUP(D125,'pl metrics'!A:H,7,FALSE)</f>
        <v>4.458333333333333</v>
      </c>
      <c r="BA125" s="45">
        <f>VLOOKUP(D125,'pl metrics'!J:Q,7,FALSE)</f>
        <v>4.5384615384615383</v>
      </c>
      <c r="BB125" s="45">
        <f>VLOOKUP(D125,'pl metrics'!BO:BP,2,FALSE)</f>
        <v>4.3636363636363633</v>
      </c>
      <c r="BC125" s="44">
        <v>22.291666666666664</v>
      </c>
      <c r="BD125" s="44">
        <f t="shared" si="15"/>
        <v>16.363655788644259</v>
      </c>
      <c r="BE125" s="137">
        <f t="shared" si="16"/>
        <v>15.116079775146563</v>
      </c>
      <c r="BF125" s="44">
        <f>VLOOKUP(D125,'pl metrics'!A:H,8,FALSE)</f>
        <v>40</v>
      </c>
      <c r="BG125" s="45">
        <f>VLOOKUP(D125,'pl metrics'!J:Q,8,FALSE)</f>
        <v>38.461538461538467</v>
      </c>
      <c r="BH125" s="45">
        <f>VLOOKUP(D125,'pl metrics'!V:AA,5,FALSE)</f>
        <v>54.348784585651991</v>
      </c>
      <c r="BI125" s="44">
        <f>VLOOKUP(D125,'pl metrics'!AR:AX,6,FALSE)</f>
        <v>4</v>
      </c>
      <c r="BJ125" s="45">
        <f>VLOOKUP(D125,'pl metrics'!V:AA,6,FALSE)</f>
        <v>9.3465023453660798E-2</v>
      </c>
      <c r="BK125" s="45">
        <f>VLOOKUP(D125,'pl metrics'!J:S,9,FALSE)</f>
        <v>4</v>
      </c>
      <c r="BL125" s="45">
        <f>VLOOKUP(D125,'pl metrics'!V:AB,7,FALSE)</f>
        <v>3.8333333333333335</v>
      </c>
      <c r="BM125" s="25">
        <f>VLOOKUP(D125,'pl metrics'!AR:BA,8,FALSE)</f>
        <v>3.375</v>
      </c>
      <c r="BN125" s="25">
        <f>VLOOKUP(D125,'pl metrics'!BD:BH,4,FALSE)</f>
        <v>3.3330000000000002</v>
      </c>
      <c r="BO125" s="44">
        <f>VLOOKUP(D125,'pl metrics'!BD:BH,5,FALSE)</f>
        <v>0</v>
      </c>
      <c r="BP125">
        <f>VLOOKUP(D125,'pl metrics'!AR:BA,9,FALSE)</f>
        <v>2.6320000000000001</v>
      </c>
      <c r="BQ125">
        <f>VLOOKUP(D125,'pl metrics'!AR:BA,10,FALSE)</f>
        <v>2.7149999999999999</v>
      </c>
      <c r="BR125" s="44"/>
      <c r="BX125" t="str">
        <f>VLOOKUP(B125,'site info'!H:T,11,FALSE)</f>
        <v>Forest</v>
      </c>
      <c r="BY125" t="str">
        <f>VLOOKUP(B125,'site info'!H:T,13,FALSE)</f>
        <v>Transitional</v>
      </c>
      <c r="BZ125" t="s">
        <v>46</v>
      </c>
      <c r="CA125" t="str">
        <f>VLOOKUP(H125,'site info'!G:U,15,FALSE)</f>
        <v>Yes</v>
      </c>
    </row>
    <row r="126" spans="1:82" x14ac:dyDescent="0.25">
      <c r="A126" t="s">
        <v>1121</v>
      </c>
      <c r="B126" t="s">
        <v>422</v>
      </c>
      <c r="C126" t="s">
        <v>421</v>
      </c>
      <c r="D126" s="43" t="s">
        <v>420</v>
      </c>
      <c r="F126">
        <f>VLOOKUP(B126,'site info'!H:M,5,FALSE)</f>
        <v>35.349780000000003</v>
      </c>
      <c r="G126">
        <f>VLOOKUP(B126,'site info'!H:M,6,FALSE)</f>
        <v>-76.845633000000007</v>
      </c>
      <c r="H126" t="s">
        <v>421</v>
      </c>
      <c r="I126" s="20">
        <v>2011</v>
      </c>
      <c r="J126" s="20">
        <v>9</v>
      </c>
      <c r="K126" s="20">
        <v>1</v>
      </c>
      <c r="L126" s="20">
        <v>1</v>
      </c>
      <c r="M126" s="22">
        <v>1.8910818152842468E-3</v>
      </c>
      <c r="N126" s="24">
        <v>1.3875870578404874E-3</v>
      </c>
      <c r="O126" s="23" t="s">
        <v>28</v>
      </c>
      <c r="P126" s="20" t="s">
        <v>26</v>
      </c>
      <c r="Q126" s="23">
        <v>3.1</v>
      </c>
      <c r="R126">
        <v>1.4</v>
      </c>
      <c r="S126">
        <v>1.4</v>
      </c>
      <c r="U126"/>
      <c r="V126" s="20"/>
      <c r="AJ126" s="23"/>
      <c r="AK126" s="23"/>
      <c r="AO126" s="44"/>
      <c r="AU126" s="20">
        <f>VLOOKUP(D126,'pl metrics'!A:H,5,FALSE)</f>
        <v>12</v>
      </c>
      <c r="AV126" s="20">
        <f>VLOOKUP(D126,'pl metrics'!BD:BH,2,FALSE)</f>
        <v>12</v>
      </c>
      <c r="AW126" s="20">
        <f>VLOOKUP(D126,'pl metrics'!BD:BH,3,FALSE)</f>
        <v>0</v>
      </c>
      <c r="AX126">
        <f>VLOOKUP(D126,'pl metrics'!J:S,5,FALSE)</f>
        <v>2</v>
      </c>
      <c r="AY126">
        <f>VLOOKUP(D126,'pl metrics'!AR:BB,11,FALSE)</f>
        <v>10</v>
      </c>
      <c r="AZ126" s="23">
        <f>VLOOKUP(D126,'pl metrics'!A:H,7,FALSE)</f>
        <v>4.75</v>
      </c>
      <c r="BA126" s="45">
        <f>VLOOKUP(D126,'pl metrics'!J:Q,7,FALSE)</f>
        <v>5</v>
      </c>
      <c r="BB126" s="45">
        <f>VLOOKUP(D126,'pl metrics'!BO:BP,2,FALSE)</f>
        <v>4.7</v>
      </c>
      <c r="BC126" s="44">
        <v>16.454482671904334</v>
      </c>
      <c r="BD126" s="44">
        <f t="shared" si="15"/>
        <v>7.0710678118654755</v>
      </c>
      <c r="BE126" s="137">
        <f t="shared" si="16"/>
        <v>14.862705002791385</v>
      </c>
      <c r="BF126" s="44">
        <f>VLOOKUP(D126,'pl metrics'!A:H,8,FALSE)</f>
        <v>25</v>
      </c>
      <c r="BG126" s="45">
        <f>VLOOKUP(D126,'pl metrics'!J:Q,8,FALSE)</f>
        <v>0</v>
      </c>
      <c r="BH126" s="45">
        <f>VLOOKUP(D126,'pl metrics'!V:AA,5,FALSE)</f>
        <v>15.475496569968167</v>
      </c>
      <c r="BI126" s="44">
        <f>VLOOKUP(D126,'pl metrics'!AR:AX,6,FALSE)</f>
        <v>0</v>
      </c>
      <c r="BJ126" s="45">
        <f>VLOOKUP(D126,'pl metrics'!V:AA,6,FALSE)</f>
        <v>0</v>
      </c>
      <c r="BK126" s="45">
        <f>VLOOKUP(D126,'pl metrics'!J:S,9,FALSE)</f>
        <v>0</v>
      </c>
      <c r="BL126" s="45">
        <f>VLOOKUP(D126,'pl metrics'!V:AB,7,FALSE)</f>
        <v>3.4166666666666665</v>
      </c>
      <c r="BM126" s="25">
        <f>VLOOKUP(D126,'pl metrics'!AR:BA,8,FALSE)</f>
        <v>2.645</v>
      </c>
      <c r="BN126" s="25">
        <f>VLOOKUP(D126,'pl metrics'!BD:BH,4,FALSE)</f>
        <v>2.645</v>
      </c>
      <c r="BO126" s="44" t="str">
        <f>VLOOKUP(D126,'pl metrics'!BD:BH,5,FALSE)</f>
        <v>x</v>
      </c>
      <c r="BP126">
        <f>VLOOKUP(D126,'pl metrics'!AR:BA,9,FALSE)</f>
        <v>2.4609999999999999</v>
      </c>
      <c r="BQ126">
        <f>VLOOKUP(D126,'pl metrics'!AR:BA,10,FALSE)</f>
        <v>0.7702</v>
      </c>
      <c r="BR126" s="44"/>
      <c r="BX126" t="str">
        <f>VLOOKUP(B126,'site info'!H:T,11,FALSE)</f>
        <v>Forest</v>
      </c>
      <c r="BY126" t="str">
        <f>VLOOKUP(B126,'site info'!H:T,13,FALSE)</f>
        <v>Fresh</v>
      </c>
      <c r="BZ126" t="str">
        <f>VLOOKUP(B126,'site info'!H:T,12,FALSE)</f>
        <v>Non-tidal</v>
      </c>
      <c r="CA126" t="str">
        <f>VLOOKUP(H126,'site info'!G:U,15,FALSE)</f>
        <v>No</v>
      </c>
    </row>
    <row r="127" spans="1:82" x14ac:dyDescent="0.25">
      <c r="A127" t="s">
        <v>442</v>
      </c>
      <c r="B127" t="s">
        <v>445</v>
      </c>
      <c r="C127" t="s">
        <v>444</v>
      </c>
      <c r="D127" s="43" t="s">
        <v>445</v>
      </c>
      <c r="E127" t="s">
        <v>443</v>
      </c>
      <c r="F127">
        <f>VLOOKUP(B127,'site info'!H:M,5,FALSE)</f>
        <v>35.438772049999997</v>
      </c>
      <c r="G127">
        <f>VLOOKUP(B127,'site info'!H:M,6,FALSE)</f>
        <v>-76.390439670000006</v>
      </c>
      <c r="H127" t="s">
        <v>444</v>
      </c>
      <c r="I127" s="20">
        <v>2009</v>
      </c>
      <c r="J127" s="20">
        <v>7</v>
      </c>
      <c r="K127" s="20">
        <v>1</v>
      </c>
      <c r="L127" s="20">
        <v>1</v>
      </c>
      <c r="M127" s="22">
        <v>5.1457433329869448E-3</v>
      </c>
      <c r="N127" s="24">
        <v>1.1713281999595194E-2</v>
      </c>
      <c r="O127" s="23" t="s">
        <v>47</v>
      </c>
      <c r="P127" s="20" t="s">
        <v>257</v>
      </c>
      <c r="Q127" s="23">
        <v>0.60960000000000003</v>
      </c>
      <c r="R127">
        <v>0.02</v>
      </c>
      <c r="S127">
        <v>0.02</v>
      </c>
      <c r="V127" s="23">
        <f>VLOOKUP(D127,'sl metrics top horiz'!$B:$H,4,FALSE)</f>
        <v>77.849999999999994</v>
      </c>
      <c r="W127" s="44">
        <f>VLOOKUP(D127,'sl metrics top horiz'!$B:$H,5,FALSE)</f>
        <v>3384</v>
      </c>
      <c r="Y127" s="44">
        <f>VLOOKUP(D127,'sl metrics top horiz'!M:O,3,FALSE)</f>
        <v>212</v>
      </c>
      <c r="Z127" s="44">
        <f>VLOOKUP(D127,'sl metrics top horiz'!B:K,8,FALSE)</f>
        <v>533</v>
      </c>
      <c r="AA127" s="44">
        <f>VLOOKUP(D127,'sl metrics top horiz'!B:K,9,FALSE)</f>
        <v>652</v>
      </c>
      <c r="AB127" s="44">
        <f>Z127+AA127</f>
        <v>1185</v>
      </c>
      <c r="AC127" s="44">
        <f>VLOOKUP(D127,'sl metrics top horiz'!M:N,2,FALSE)</f>
        <v>0.81748466257668717</v>
      </c>
      <c r="AE127" s="44">
        <f>VLOOKUP(D127,'sl metrics top horiz'!$B:$H,7,FALSE)</f>
        <v>4.2</v>
      </c>
      <c r="AJ127" s="23"/>
      <c r="AK127" s="23"/>
      <c r="AO127" s="44"/>
      <c r="AU127" s="20">
        <f>VLOOKUP(D127,'pl metrics'!A:H,5,FALSE)</f>
        <v>6</v>
      </c>
      <c r="AV127" s="20">
        <f>VLOOKUP(D127,'pl metrics'!BD:BH,2,FALSE)</f>
        <v>6</v>
      </c>
      <c r="AW127" s="20">
        <f>VLOOKUP(D127,'pl metrics'!BD:BH,3,FALSE)</f>
        <v>0</v>
      </c>
      <c r="AX127">
        <f>VLOOKUP(D127,'pl metrics'!J:S,5,FALSE)</f>
        <v>3</v>
      </c>
      <c r="AY127">
        <f>VLOOKUP(D127,'pl metrics'!AR:BB,11,FALSE)</f>
        <v>3</v>
      </c>
      <c r="AZ127" s="23">
        <f>VLOOKUP(D127,'pl metrics'!A:H,7,FALSE)</f>
        <v>5.45</v>
      </c>
      <c r="BA127" s="45">
        <f>VLOOKUP(D127,'pl metrics'!J:Q,7,FALSE)</f>
        <v>7.2333333333333334</v>
      </c>
      <c r="BB127" s="45">
        <f>VLOOKUP(D127,'pl metrics'!BO:BP,2,FALSE)</f>
        <v>3.6666666666666665</v>
      </c>
      <c r="BC127" s="44">
        <v>13.34971909816832</v>
      </c>
      <c r="BD127" s="44">
        <f t="shared" si="15"/>
        <v>12.528500841414878</v>
      </c>
      <c r="BE127" s="137">
        <f t="shared" si="16"/>
        <v>6.3508529610858826</v>
      </c>
      <c r="BF127" s="44">
        <f>VLOOKUP(D127,'pl metrics'!A:H,8,FALSE)</f>
        <v>100</v>
      </c>
      <c r="BG127" s="45">
        <f>VLOOKUP(D127,'pl metrics'!J:Q,8,FALSE)</f>
        <v>100</v>
      </c>
      <c r="BH127" s="45">
        <f>VLOOKUP(D127,'pl metrics'!V:AA,5,FALSE)</f>
        <v>100</v>
      </c>
      <c r="BI127" s="44">
        <f>VLOOKUP(D127,'pl metrics'!AR:AX,6,FALSE)</f>
        <v>0</v>
      </c>
      <c r="BJ127" s="45">
        <f>VLOOKUP(D127,'pl metrics'!V:AA,6,FALSE)</f>
        <v>0</v>
      </c>
      <c r="BK127" s="45">
        <f>VLOOKUP(D127,'pl metrics'!J:S,9,FALSE)</f>
        <v>0</v>
      </c>
      <c r="BL127" s="45">
        <f>VLOOKUP(D127,'pl metrics'!V:AB,7,FALSE)</f>
        <v>4.166666666666667</v>
      </c>
      <c r="BM127" s="25">
        <f>VLOOKUP(D127,'pl metrics'!AR:BA,8,FALSE)</f>
        <v>1.9510000000000001</v>
      </c>
      <c r="BN127" s="25">
        <f>VLOOKUP(D127,'pl metrics'!BD:BH,4,FALSE)</f>
        <v>1.9510000000000001</v>
      </c>
      <c r="BO127" s="44" t="str">
        <f>VLOOKUP(D127,'pl metrics'!BD:BH,5,FALSE)</f>
        <v>x</v>
      </c>
      <c r="BP127">
        <f>VLOOKUP(D127,'pl metrics'!AR:BA,9,FALSE)</f>
        <v>1.2410000000000001</v>
      </c>
      <c r="BQ127">
        <f>VLOOKUP(D127,'pl metrics'!AR:BA,10,FALSE)</f>
        <v>1.198</v>
      </c>
      <c r="BR127" s="44">
        <v>0</v>
      </c>
      <c r="BS127" s="13">
        <v>0</v>
      </c>
      <c r="BT127" s="44">
        <f>VLOOKUP(D127,'pl metrics'!AJ:AK,2,FALSE)</f>
        <v>4.6275000000000004</v>
      </c>
      <c r="BU127" s="44">
        <f>VLOOKUP(D127,'pl metrics'!$AE:$AH,2,FALSE)</f>
        <v>1.25</v>
      </c>
      <c r="BV127" s="44">
        <f>VLOOKUP(D127,'pl metrics'!$AE:$AH,3,FALSE)</f>
        <v>0</v>
      </c>
      <c r="BW127" s="44">
        <f>VLOOKUP(D127,'pl metrics'!$AE:$AH,4,FALSE)</f>
        <v>0.12625</v>
      </c>
      <c r="BX127" t="s">
        <v>45</v>
      </c>
      <c r="BY127" t="s">
        <v>77</v>
      </c>
      <c r="BZ127" t="str">
        <f>VLOOKUP(B127,'site info'!H:T,12,FALSE)</f>
        <v>Tidal</v>
      </c>
      <c r="CA127" t="str">
        <f>VLOOKUP(H127,'site info'!G:U,15,FALSE)</f>
        <v>Yes</v>
      </c>
      <c r="CB127" t="s">
        <v>1040</v>
      </c>
      <c r="CC127" s="44">
        <v>3384</v>
      </c>
      <c r="CD127" s="90" t="s">
        <v>1040</v>
      </c>
    </row>
    <row r="128" spans="1:82" x14ac:dyDescent="0.25">
      <c r="A128" t="s">
        <v>442</v>
      </c>
      <c r="B128" t="s">
        <v>447</v>
      </c>
      <c r="C128" t="s">
        <v>444</v>
      </c>
      <c r="D128" s="43" t="s">
        <v>447</v>
      </c>
      <c r="E128" t="s">
        <v>443</v>
      </c>
      <c r="F128">
        <f>VLOOKUP(B128,'site info'!H:M,5,FALSE)</f>
        <v>35.438772049999997</v>
      </c>
      <c r="G128">
        <f>VLOOKUP(B128,'site info'!H:M,6,FALSE)</f>
        <v>-76.390439670000006</v>
      </c>
      <c r="H128" t="s">
        <v>444</v>
      </c>
      <c r="I128" s="20">
        <v>2016</v>
      </c>
      <c r="J128" s="20">
        <v>7</v>
      </c>
      <c r="K128" s="20">
        <v>2</v>
      </c>
      <c r="L128" s="20">
        <v>2</v>
      </c>
      <c r="M128" s="22">
        <v>5.1457433329869448E-3</v>
      </c>
      <c r="N128" s="24">
        <v>1.1713281999595194E-2</v>
      </c>
      <c r="O128" s="23" t="s">
        <v>47</v>
      </c>
      <c r="P128" s="20" t="s">
        <v>257</v>
      </c>
      <c r="Q128" s="23">
        <v>0.60960000000000003</v>
      </c>
      <c r="R128">
        <v>0.02</v>
      </c>
      <c r="S128">
        <v>0.02</v>
      </c>
      <c r="T128" s="20">
        <f>VLOOKUP(D128,'sl metrics top horiz'!B:H,2,FALSE)</f>
        <v>995.03981229386807</v>
      </c>
      <c r="U128"/>
      <c r="V128" s="20"/>
      <c r="W128" s="44">
        <f>VLOOKUP(D128,'sl metrics top horiz'!$B:$H,5,FALSE)</f>
        <v>9361.9204977540739</v>
      </c>
      <c r="X128" s="44">
        <f>VLOOKUP(D128,'sl metrics top horiz'!Q:R,2,FALSE)</f>
        <v>17991.494350522695</v>
      </c>
      <c r="Y128" s="44">
        <f>VLOOKUP(D128,'sl metrics top horiz'!M:O,3,FALSE)</f>
        <v>315.15863009580249</v>
      </c>
      <c r="Z128" s="44">
        <f>VLOOKUP(D128,'sl metrics top horiz'!B:K,8,FALSE)</f>
        <v>323.27818202666663</v>
      </c>
      <c r="AA128" s="44">
        <f>VLOOKUP(D128,'sl metrics top horiz'!B:K,9,FALSE)</f>
        <v>1181.3441642133332</v>
      </c>
      <c r="AB128" s="44">
        <f>Z128+AA128</f>
        <v>1504.6223462399998</v>
      </c>
      <c r="AC128" s="44">
        <f>VLOOKUP(D128,'sl metrics top horiz'!M:N,2,FALSE)</f>
        <v>0.27365283701379284</v>
      </c>
      <c r="AD128" s="20">
        <f>VLOOKUP(D128,'sl metrics top horiz'!$B:$H,6,FALSE)</f>
        <v>0.33465819643333333</v>
      </c>
      <c r="AE128" s="44">
        <f>VLOOKUP(D128,'sl metrics top horiz'!$B:$H,7,FALSE)</f>
        <v>5.6078888888888896</v>
      </c>
      <c r="AJ128" s="23"/>
      <c r="AK128" s="23"/>
      <c r="AO128" s="44"/>
      <c r="AU128" s="20">
        <f>VLOOKUP(D128,'pl metrics'!A:H,5,FALSE)</f>
        <v>7</v>
      </c>
      <c r="AV128" s="20">
        <f>VLOOKUP(D128,'pl metrics'!BD:BH,2,FALSE)</f>
        <v>7</v>
      </c>
      <c r="AW128" s="20">
        <f>VLOOKUP(D128,'pl metrics'!BD:BH,3,FALSE)</f>
        <v>0</v>
      </c>
      <c r="AX128">
        <f>VLOOKUP(D128,'pl metrics'!J:S,5,FALSE)</f>
        <v>2</v>
      </c>
      <c r="AY128">
        <f>VLOOKUP(D128,'pl metrics'!AR:BB,11,FALSE)</f>
        <v>5</v>
      </c>
      <c r="AZ128" s="23">
        <f>VLOOKUP(D128,'pl metrics'!A:H,7,FALSE)</f>
        <v>4.4285714285714288</v>
      </c>
      <c r="BA128" s="45">
        <f>VLOOKUP(D128,'pl metrics'!J:Q,7,FALSE)</f>
        <v>4.5</v>
      </c>
      <c r="BB128" s="45">
        <f>VLOOKUP(D128,'pl metrics'!BO:BP,2,FALSE)</f>
        <v>4.4000000000000004</v>
      </c>
      <c r="BC128" s="44">
        <v>11.716898663286045</v>
      </c>
      <c r="BD128" s="44">
        <f t="shared" si="15"/>
        <v>6.3639610306789285</v>
      </c>
      <c r="BE128" s="137">
        <f t="shared" si="16"/>
        <v>9.8386991009990759</v>
      </c>
      <c r="BF128" s="44">
        <f>VLOOKUP(D128,'pl metrics'!A:H,8,FALSE)</f>
        <v>100</v>
      </c>
      <c r="BG128" s="45">
        <f>VLOOKUP(D128,'pl metrics'!J:Q,8,FALSE)</f>
        <v>100</v>
      </c>
      <c r="BH128" s="45">
        <f>VLOOKUP(D128,'pl metrics'!V:AA,5,FALSE)</f>
        <v>100</v>
      </c>
      <c r="BI128" s="44">
        <f>VLOOKUP(D128,'pl metrics'!AR:AX,6,FALSE)</f>
        <v>0</v>
      </c>
      <c r="BJ128" s="45">
        <f>VLOOKUP(D128,'pl metrics'!V:AA,6,FALSE)</f>
        <v>0</v>
      </c>
      <c r="BK128" s="45">
        <f>VLOOKUP(D128,'pl metrics'!J:S,9,FALSE)</f>
        <v>0</v>
      </c>
      <c r="BL128" s="45">
        <f>VLOOKUP(D128,'pl metrics'!V:AB,7,FALSE)</f>
        <v>4</v>
      </c>
      <c r="BM128" s="25">
        <f>VLOOKUP(D128,'pl metrics'!AR:BA,8,FALSE)</f>
        <v>2.073</v>
      </c>
      <c r="BN128" s="25">
        <f>VLOOKUP(D128,'pl metrics'!BD:BH,4,FALSE)</f>
        <v>2.073</v>
      </c>
      <c r="BO128" s="44" t="str">
        <f>VLOOKUP(D128,'pl metrics'!BD:BH,5,FALSE)</f>
        <v>x</v>
      </c>
      <c r="BP128">
        <f>VLOOKUP(D128,'pl metrics'!AR:BA,9,FALSE)</f>
        <v>1.792</v>
      </c>
      <c r="BQ128">
        <f>VLOOKUP(D128,'pl metrics'!AR:BA,10,FALSE)</f>
        <v>0.76459999999999995</v>
      </c>
      <c r="BR128" s="44">
        <v>0</v>
      </c>
      <c r="BS128" s="13">
        <v>0</v>
      </c>
      <c r="BT128" s="44">
        <f>VLOOKUP(D128,'pl metrics'!AJ:AK,2,FALSE)</f>
        <v>58.876249999999999</v>
      </c>
      <c r="BU128" s="44">
        <f>VLOOKUP(D128,'pl metrics'!$AE:$AH,2,FALSE)</f>
        <v>1.6575</v>
      </c>
      <c r="BV128" s="44">
        <f>VLOOKUP(D128,'pl metrics'!$AE:$AH,3,FALSE)</f>
        <v>0.12625</v>
      </c>
      <c r="BW128" s="44">
        <f>VLOOKUP(D128,'pl metrics'!$AE:$AH,4,FALSE)</f>
        <v>2.0012500000000002</v>
      </c>
      <c r="BX128" t="s">
        <v>45</v>
      </c>
      <c r="BY128" t="s">
        <v>77</v>
      </c>
      <c r="BZ128" t="str">
        <f>VLOOKUP(B128,'site info'!H:T,12,FALSE)</f>
        <v>Tidal</v>
      </c>
      <c r="CA128" t="str">
        <f>VLOOKUP(H128,'site info'!G:U,15,FALSE)</f>
        <v>Yes</v>
      </c>
      <c r="CB128" t="s">
        <v>1040</v>
      </c>
      <c r="CC128" s="44">
        <v>9361.9204977540739</v>
      </c>
      <c r="CD128" s="90" t="s">
        <v>1040</v>
      </c>
    </row>
    <row r="129" spans="1:82" x14ac:dyDescent="0.25">
      <c r="A129" t="s">
        <v>1121</v>
      </c>
      <c r="B129" t="s">
        <v>425</v>
      </c>
      <c r="C129" t="s">
        <v>421</v>
      </c>
      <c r="D129" s="43" t="s">
        <v>424</v>
      </c>
      <c r="F129">
        <f>VLOOKUP(B129,'site info'!H:M,5,FALSE)</f>
        <v>35.349780000000003</v>
      </c>
      <c r="G129">
        <f>VLOOKUP(B129,'site info'!H:M,6,FALSE)</f>
        <v>-76.845633000000007</v>
      </c>
      <c r="H129" t="s">
        <v>421</v>
      </c>
      <c r="I129" s="20">
        <v>2015</v>
      </c>
      <c r="J129" s="20">
        <v>9</v>
      </c>
      <c r="K129" s="20">
        <v>1.5</v>
      </c>
      <c r="L129" s="20">
        <v>2</v>
      </c>
      <c r="M129" s="22">
        <v>1.8910818152842468E-3</v>
      </c>
      <c r="N129" s="24">
        <v>1.3875870578404874E-3</v>
      </c>
      <c r="O129" s="23" t="s">
        <v>28</v>
      </c>
      <c r="P129" s="20" t="s">
        <v>26</v>
      </c>
      <c r="Q129" s="23">
        <v>3.1</v>
      </c>
      <c r="R129">
        <v>1.4</v>
      </c>
      <c r="S129">
        <v>1.4</v>
      </c>
      <c r="U129"/>
      <c r="V129" s="20"/>
      <c r="AJ129" s="23"/>
      <c r="AK129" s="23"/>
      <c r="AO129" s="44"/>
      <c r="AU129" s="20">
        <f>VLOOKUP(D129,'pl metrics'!A:H,5,FALSE)</f>
        <v>21</v>
      </c>
      <c r="AV129" s="20">
        <f>VLOOKUP(D129,'pl metrics'!BD:BH,2,FALSE)</f>
        <v>19</v>
      </c>
      <c r="AW129" s="20">
        <f>VLOOKUP(D129,'pl metrics'!BD:BH,3,FALSE)</f>
        <v>2</v>
      </c>
      <c r="AX129">
        <f>VLOOKUP(D129,'pl metrics'!J:S,5,FALSE)</f>
        <v>12</v>
      </c>
      <c r="AY129" s="67">
        <f>VLOOKUP(D129,'pl metrics'!AR:BB,11,FALSE)</f>
        <v>9</v>
      </c>
      <c r="AZ129" s="23">
        <f>VLOOKUP(D129,'pl metrics'!A:H,7,FALSE)</f>
        <v>4.2</v>
      </c>
      <c r="BA129" s="45">
        <f>VLOOKUP(D129,'pl metrics'!J:Q,7,FALSE)</f>
        <v>4.7272727272727275</v>
      </c>
      <c r="BB129" s="45">
        <f>VLOOKUP(D129,'pl metrics'!BO:BP,2,FALSE)</f>
        <v>3.5555555555555554</v>
      </c>
      <c r="BC129" s="44">
        <v>19.246817918814529</v>
      </c>
      <c r="BD129" s="44">
        <f t="shared" si="15"/>
        <v>16.375753089742112</v>
      </c>
      <c r="BE129" s="44">
        <f t="shared" si="16"/>
        <v>10.666666666666666</v>
      </c>
      <c r="BF129" s="44">
        <f>VLOOKUP(D129,'pl metrics'!A:H,8,FALSE)</f>
        <v>28.571428571428569</v>
      </c>
      <c r="BG129" s="45">
        <f>VLOOKUP(D129,'pl metrics'!J:Q,8,FALSE)</f>
        <v>16.666666666666664</v>
      </c>
      <c r="BH129" s="45">
        <f>VLOOKUP(D129,'pl metrics'!V:AA,5,FALSE)</f>
        <v>30.848954102298759</v>
      </c>
      <c r="BI129" s="44">
        <f>VLOOKUP(D129,'pl metrics'!AR:AX,6,FALSE)</f>
        <v>9.5238095238095237</v>
      </c>
      <c r="BJ129" s="45">
        <f>VLOOKUP(D129,'pl metrics'!V:AA,6,FALSE)</f>
        <v>0.16019644921747278</v>
      </c>
      <c r="BK129" s="45">
        <f>VLOOKUP(D129,'pl metrics'!J:S,9,FALSE)</f>
        <v>4.7619047619047619</v>
      </c>
      <c r="BL129" s="45">
        <f>VLOOKUP(D129,'pl metrics'!V:AB,7,FALSE)</f>
        <v>3.6666666666666665</v>
      </c>
      <c r="BM129" s="132">
        <f>VLOOKUP(D129,'pl metrics'!AR:BA,8,FALSE)</f>
        <v>3.1930000000000001</v>
      </c>
      <c r="BN129" s="25">
        <f>VLOOKUP(D129,'pl metrics'!BD:BH,4,FALSE)</f>
        <v>3.09</v>
      </c>
      <c r="BO129" s="44">
        <f>VLOOKUP(D129,'pl metrics'!BD:BH,5,FALSE)</f>
        <v>0.77949999999999997</v>
      </c>
      <c r="BP129" s="133">
        <f>VLOOKUP(D129,'pl metrics'!AR:BA,9,FALSE)</f>
        <v>2.3420000000000001</v>
      </c>
      <c r="BQ129" s="133">
        <f>VLOOKUP(D129,'pl metrics'!AR:BA,10,FALSE)</f>
        <v>2.621</v>
      </c>
      <c r="BR129" s="44"/>
      <c r="BX129" t="str">
        <f>VLOOKUP(B129,'site info'!H:T,11,FALSE)</f>
        <v>Forest</v>
      </c>
      <c r="BY129" t="str">
        <f>VLOOKUP(B129,'site info'!H:T,13,FALSE)</f>
        <v>Fresh</v>
      </c>
      <c r="BZ129" t="str">
        <f>VLOOKUP(B129,'site info'!H:T,12,FALSE)</f>
        <v>Non-tidal</v>
      </c>
      <c r="CA129" t="str">
        <f>VLOOKUP(H129,'site info'!G:U,15,FALSE)</f>
        <v>No</v>
      </c>
    </row>
    <row r="130" spans="1:82" x14ac:dyDescent="0.25">
      <c r="A130" t="s">
        <v>1121</v>
      </c>
      <c r="B130" t="s">
        <v>427</v>
      </c>
      <c r="C130" t="s">
        <v>421</v>
      </c>
      <c r="D130" s="43" t="s">
        <v>426</v>
      </c>
      <c r="F130">
        <f>VLOOKUP(B130,'site info'!H:M,5,FALSE)</f>
        <v>35.349780000000003</v>
      </c>
      <c r="G130">
        <f>VLOOKUP(B130,'site info'!H:M,6,FALSE)</f>
        <v>-76.845633000000007</v>
      </c>
      <c r="H130" t="s">
        <v>421</v>
      </c>
      <c r="I130" s="20">
        <v>2020</v>
      </c>
      <c r="J130" s="20">
        <v>9</v>
      </c>
      <c r="K130" s="20">
        <v>2</v>
      </c>
      <c r="L130" s="20">
        <v>3</v>
      </c>
      <c r="M130" s="22">
        <v>1.8910818152842468E-3</v>
      </c>
      <c r="N130" s="24">
        <v>1.3875870578404874E-3</v>
      </c>
      <c r="O130" s="23" t="s">
        <v>28</v>
      </c>
      <c r="P130" s="20" t="s">
        <v>26</v>
      </c>
      <c r="Q130" s="23">
        <v>3.1</v>
      </c>
      <c r="R130">
        <v>1.4</v>
      </c>
      <c r="S130">
        <v>1.4</v>
      </c>
      <c r="U130"/>
      <c r="V130" s="20"/>
      <c r="AJ130" s="23"/>
      <c r="AK130" s="23"/>
      <c r="AO130" s="44"/>
      <c r="AU130" s="20">
        <f>VLOOKUP(D130,'pl metrics'!A:H,5,FALSE)</f>
        <v>30</v>
      </c>
      <c r="AV130" s="20">
        <f>VLOOKUP(D130,'pl metrics'!BD:BH,2,FALSE)</f>
        <v>28</v>
      </c>
      <c r="AW130" s="20">
        <f>VLOOKUP(D130,'pl metrics'!BD:BH,3,FALSE)</f>
        <v>2</v>
      </c>
      <c r="AX130">
        <f>VLOOKUP(D130,'pl metrics'!J:S,5,FALSE)</f>
        <v>17</v>
      </c>
      <c r="AY130">
        <f>VLOOKUP(D130,'pl metrics'!AR:BB,11,FALSE)</f>
        <v>13</v>
      </c>
      <c r="AZ130" s="23">
        <f>VLOOKUP(D130,'pl metrics'!A:H,7,FALSE)</f>
        <v>4.1333333333333337</v>
      </c>
      <c r="BA130" s="45">
        <f>VLOOKUP(D130,'pl metrics'!J:Q,7,FALSE)</f>
        <v>4.3529411764705879</v>
      </c>
      <c r="BB130" s="45">
        <f>VLOOKUP(D130,'pl metrics'!BO:BP,2,FALSE)</f>
        <v>3.8461538461538463</v>
      </c>
      <c r="BC130" s="44">
        <v>22.639199043546867</v>
      </c>
      <c r="BD130" s="44">
        <f t="shared" si="15"/>
        <v>17.947636252688639</v>
      </c>
      <c r="BE130" s="137">
        <f t="shared" si="16"/>
        <v>13.867504905630728</v>
      </c>
      <c r="BF130" s="44">
        <f>VLOOKUP(D130,'pl metrics'!A:H,8,FALSE)</f>
        <v>36.666666666666664</v>
      </c>
      <c r="BG130" s="45">
        <f>VLOOKUP(D130,'pl metrics'!J:Q,8,FALSE)</f>
        <v>35.294117647058826</v>
      </c>
      <c r="BH130" s="45">
        <f>VLOOKUP(D130,'pl metrics'!V:AA,5,FALSE)</f>
        <v>39.738606356657648</v>
      </c>
      <c r="BI130" s="44">
        <f>VLOOKUP(D130,'pl metrics'!AR:AX,6,FALSE)</f>
        <v>6.666666666666667</v>
      </c>
      <c r="BJ130" s="45">
        <f>VLOOKUP(D130,'pl metrics'!V:AA,6,FALSE)</f>
        <v>0.49293721520485306</v>
      </c>
      <c r="BK130" s="45">
        <f>VLOOKUP(D130,'pl metrics'!J:S,9,FALSE)</f>
        <v>3.3333333333333335</v>
      </c>
      <c r="BL130" s="45">
        <f>VLOOKUP(D130,'pl metrics'!V:AB,7,FALSE)</f>
        <v>3.7</v>
      </c>
      <c r="BM130" s="25">
        <f>VLOOKUP(D130,'pl metrics'!AR:BA,8,FALSE)</f>
        <v>3.552</v>
      </c>
      <c r="BN130" s="25">
        <f>VLOOKUP(D130,'pl metrics'!BD:BH,4,FALSE)</f>
        <v>3.4809999999999999</v>
      </c>
      <c r="BO130" s="44">
        <f>VLOOKUP(D130,'pl metrics'!BD:BH,5,FALSE)</f>
        <v>0.77539999999999998</v>
      </c>
      <c r="BP130">
        <f>VLOOKUP(D130,'pl metrics'!AR:BA,9,FALSE)</f>
        <v>2.7160000000000002</v>
      </c>
      <c r="BQ130">
        <f>VLOOKUP(D130,'pl metrics'!AR:BA,10,FALSE)</f>
        <v>2.9729999999999999</v>
      </c>
      <c r="BR130" s="44"/>
      <c r="BX130" t="str">
        <f>VLOOKUP(B130,'site info'!H:T,11,FALSE)</f>
        <v>Forest</v>
      </c>
      <c r="BY130" t="str">
        <f>VLOOKUP(B130,'site info'!H:T,13,FALSE)</f>
        <v>Fresh</v>
      </c>
      <c r="BZ130" t="str">
        <f>VLOOKUP(B130,'site info'!H:T,12,FALSE)</f>
        <v>Non-tidal</v>
      </c>
      <c r="CA130" t="str">
        <f>VLOOKUP(H130,'site info'!G:U,15,FALSE)</f>
        <v>No</v>
      </c>
    </row>
    <row r="131" spans="1:82" x14ac:dyDescent="0.25">
      <c r="A131" t="s">
        <v>1121</v>
      </c>
      <c r="B131" t="s">
        <v>433</v>
      </c>
      <c r="C131" t="s">
        <v>432</v>
      </c>
      <c r="D131" s="43" t="s">
        <v>431</v>
      </c>
      <c r="F131">
        <f>VLOOKUP(B131,'site info'!H:M,5,FALSE)</f>
        <v>35.353516999999997</v>
      </c>
      <c r="G131">
        <f>VLOOKUP(B131,'site info'!H:M,6,FALSE)</f>
        <v>-76.748542999999998</v>
      </c>
      <c r="H131" t="s">
        <v>432</v>
      </c>
      <c r="I131" s="20">
        <v>2011</v>
      </c>
      <c r="J131" s="20">
        <v>9</v>
      </c>
      <c r="K131" s="20">
        <v>1</v>
      </c>
      <c r="L131" s="20">
        <v>1</v>
      </c>
      <c r="M131" s="22">
        <v>1.7558874815606022E-2</v>
      </c>
      <c r="N131" s="24">
        <v>6.3648185847896676E-3</v>
      </c>
      <c r="O131" s="23" t="s">
        <v>77</v>
      </c>
      <c r="P131" s="20" t="s">
        <v>26</v>
      </c>
      <c r="Q131" s="23">
        <v>0.2</v>
      </c>
      <c r="R131">
        <v>0.01</v>
      </c>
      <c r="S131">
        <v>0.01</v>
      </c>
      <c r="U131"/>
      <c r="V131" s="20"/>
      <c r="AJ131" s="23"/>
      <c r="AK131" s="23"/>
      <c r="AO131" s="44"/>
      <c r="AU131" s="20">
        <f>VLOOKUP(D131,'pl metrics'!A:H,5,FALSE)</f>
        <v>10</v>
      </c>
      <c r="AV131" s="20">
        <f>VLOOKUP(D131,'pl metrics'!BD:BH,2,FALSE)</f>
        <v>10</v>
      </c>
      <c r="AW131" s="20">
        <f>VLOOKUP(D131,'pl metrics'!BD:BH,3,FALSE)</f>
        <v>0</v>
      </c>
      <c r="AX131">
        <f>VLOOKUP(D131,'pl metrics'!J:S,5,FALSE)</f>
        <v>3</v>
      </c>
      <c r="AY131">
        <f>VLOOKUP(D131,'pl metrics'!AR:BB,11,FALSE)</f>
        <v>7</v>
      </c>
      <c r="AZ131" s="23">
        <f>VLOOKUP(D131,'pl metrics'!A:H,7,FALSE)</f>
        <v>5.5</v>
      </c>
      <c r="BA131" s="45">
        <f>VLOOKUP(D131,'pl metrics'!J:Q,7,FALSE)</f>
        <v>6.333333333333333</v>
      </c>
      <c r="BB131" s="45">
        <f>VLOOKUP(D131,'pl metrics'!BO:BP,2,FALSE)</f>
        <v>5.1428571428571432</v>
      </c>
      <c r="BC131" s="44">
        <v>17.392527130926087</v>
      </c>
      <c r="BD131" s="44">
        <f t="shared" si="15"/>
        <v>10.969655114602888</v>
      </c>
      <c r="BE131" s="137">
        <f t="shared" si="16"/>
        <v>13.606721028332181</v>
      </c>
      <c r="BF131" s="44">
        <f>VLOOKUP(D131,'pl metrics'!A:H,8,FALSE)</f>
        <v>50</v>
      </c>
      <c r="BG131" s="45">
        <f>VLOOKUP(D131,'pl metrics'!J:Q,8,FALSE)</f>
        <v>66.666666666666657</v>
      </c>
      <c r="BH131" s="45">
        <f>VLOOKUP(D131,'pl metrics'!V:AA,5,FALSE)</f>
        <v>50.264459989762841</v>
      </c>
      <c r="BI131" s="44">
        <f>VLOOKUP(D131,'pl metrics'!AR:AX,6,FALSE)</f>
        <v>0</v>
      </c>
      <c r="BJ131" s="45">
        <f>VLOOKUP(D131,'pl metrics'!V:AA,6,FALSE)</f>
        <v>0</v>
      </c>
      <c r="BK131" s="45">
        <f>VLOOKUP(D131,'pl metrics'!J:S,9,FALSE)</f>
        <v>0</v>
      </c>
      <c r="BL131" s="45">
        <f>VLOOKUP(D131,'pl metrics'!V:AB,7,FALSE)</f>
        <v>4.1428571428571432</v>
      </c>
      <c r="BM131" s="25">
        <f>VLOOKUP(D131,'pl metrics'!AR:BA,8,FALSE)</f>
        <v>2.4380000000000002</v>
      </c>
      <c r="BN131" s="25">
        <f>VLOOKUP(D131,'pl metrics'!BD:BH,4,FALSE)</f>
        <v>2.4380000000000002</v>
      </c>
      <c r="BO131" s="44" t="str">
        <f>VLOOKUP(D131,'pl metrics'!BD:BH,5,FALSE)</f>
        <v>x</v>
      </c>
      <c r="BP131">
        <f>VLOOKUP(D131,'pl metrics'!AR:BA,9,FALSE)</f>
        <v>2.0779999999999998</v>
      </c>
      <c r="BQ131">
        <f>VLOOKUP(D131,'pl metrics'!AR:BA,10,FALSE)</f>
        <v>1.196</v>
      </c>
      <c r="BR131" s="44"/>
      <c r="BX131" t="str">
        <f>VLOOKUP(B131,'site info'!H:T,11,FALSE)</f>
        <v>Forest</v>
      </c>
      <c r="BY131" t="str">
        <f>VLOOKUP(B131,'site info'!H:T,13,FALSE)</f>
        <v>Transitional</v>
      </c>
      <c r="BZ131" t="str">
        <f>VLOOKUP(B131,'site info'!H:T,12,FALSE)</f>
        <v>Tidal</v>
      </c>
      <c r="CA131" t="str">
        <f>VLOOKUP(H131,'site info'!G:U,15,FALSE)</f>
        <v>Yes</v>
      </c>
    </row>
    <row r="132" spans="1:82" x14ac:dyDescent="0.25">
      <c r="A132" t="s">
        <v>1121</v>
      </c>
      <c r="B132" t="s">
        <v>436</v>
      </c>
      <c r="C132" t="s">
        <v>432</v>
      </c>
      <c r="D132" s="43" t="s">
        <v>435</v>
      </c>
      <c r="F132">
        <f>VLOOKUP(B132,'site info'!H:M,5,FALSE)</f>
        <v>35.353516999999997</v>
      </c>
      <c r="G132">
        <f>VLOOKUP(B132,'site info'!H:M,6,FALSE)</f>
        <v>-76.748542999999998</v>
      </c>
      <c r="H132" t="s">
        <v>432</v>
      </c>
      <c r="I132" s="20">
        <v>2016</v>
      </c>
      <c r="J132" s="20">
        <v>9</v>
      </c>
      <c r="K132" s="20">
        <v>1.5</v>
      </c>
      <c r="L132" s="20">
        <v>2</v>
      </c>
      <c r="M132" s="22">
        <v>1.7558874815606022E-2</v>
      </c>
      <c r="N132" s="24">
        <v>6.3648185847896676E-3</v>
      </c>
      <c r="O132" s="23" t="s">
        <v>77</v>
      </c>
      <c r="P132" s="20" t="s">
        <v>26</v>
      </c>
      <c r="Q132" s="23">
        <v>0.2</v>
      </c>
      <c r="R132">
        <v>0.01</v>
      </c>
      <c r="S132">
        <v>0.01</v>
      </c>
      <c r="U132"/>
      <c r="V132" s="20"/>
      <c r="AJ132" s="23"/>
      <c r="AK132" s="23"/>
      <c r="AO132" s="44"/>
      <c r="AU132" s="20">
        <f>VLOOKUP(D132,'pl metrics'!A:H,5,FALSE)</f>
        <v>43</v>
      </c>
      <c r="AV132" s="20">
        <f>VLOOKUP(D132,'pl metrics'!BD:BH,2,FALSE)</f>
        <v>39</v>
      </c>
      <c r="AW132" s="20">
        <f>VLOOKUP(D132,'pl metrics'!BD:BH,3,FALSE)</f>
        <v>3</v>
      </c>
      <c r="AX132">
        <f>VLOOKUP(D132,'pl metrics'!J:S,5,FALSE)</f>
        <v>20</v>
      </c>
      <c r="AY132" s="67">
        <f>VLOOKUP(D132,'pl metrics'!AR:BB,11,FALSE)</f>
        <v>23</v>
      </c>
      <c r="AZ132" s="23">
        <f>VLOOKUP(D132,'pl metrics'!A:H,7,FALSE)</f>
        <v>4.2023809523809526</v>
      </c>
      <c r="BA132" s="45">
        <f>VLOOKUP(D132,'pl metrics'!J:Q,7,FALSE)</f>
        <v>4</v>
      </c>
      <c r="BB132" s="45">
        <f>VLOOKUP(D132,'pl metrics'!BO:BP,2,FALSE)</f>
        <v>4.3695652173913047</v>
      </c>
      <c r="BC132" s="44">
        <v>27.556854750935788</v>
      </c>
      <c r="BD132" s="44">
        <f t="shared" si="15"/>
        <v>17.888543819998318</v>
      </c>
      <c r="BE132" s="44">
        <f t="shared" si="16"/>
        <v>20.955698612736015</v>
      </c>
      <c r="BF132" s="44">
        <f>VLOOKUP(D132,'pl metrics'!A:H,8,FALSE)</f>
        <v>37.209302325581397</v>
      </c>
      <c r="BG132" s="45">
        <f>VLOOKUP(D132,'pl metrics'!J:Q,8,FALSE)</f>
        <v>45</v>
      </c>
      <c r="BH132" s="45">
        <f>VLOOKUP(D132,'pl metrics'!V:AA,5,FALSE)</f>
        <v>54.515658073763198</v>
      </c>
      <c r="BI132" s="44">
        <f>VLOOKUP(D132,'pl metrics'!AR:AX,6,FALSE)</f>
        <v>7.1428571428571423</v>
      </c>
      <c r="BJ132" s="45">
        <f>VLOOKUP(D132,'pl metrics'!V:AA,6,FALSE)</f>
        <v>1.3383494754866461</v>
      </c>
      <c r="BK132" s="45">
        <f>VLOOKUP(D132,'pl metrics'!J:S,9,FALSE)</f>
        <v>6.9767441860465116</v>
      </c>
      <c r="BL132" s="45">
        <f>VLOOKUP(D132,'pl metrics'!V:AB,7,FALSE)</f>
        <v>3.9230769230769229</v>
      </c>
      <c r="BM132" s="132">
        <f>VLOOKUP(D132,'pl metrics'!AR:BA,8,FALSE)</f>
        <v>3.9180000000000001</v>
      </c>
      <c r="BN132" s="25">
        <f>VLOOKUP(D132,'pl metrics'!BD:BH,4,FALSE)</f>
        <v>3.823</v>
      </c>
      <c r="BO132" s="44">
        <f>VLOOKUP(D132,'pl metrics'!BD:BH,5,FALSE)</f>
        <v>1.1719999999999999</v>
      </c>
      <c r="BP132" s="133">
        <f>VLOOKUP(D132,'pl metrics'!AR:BA,9,FALSE)</f>
        <v>3.2970000000000002</v>
      </c>
      <c r="BQ132" s="133">
        <f>VLOOKUP(D132,'pl metrics'!AR:BA,10,FALSE)</f>
        <v>3.141</v>
      </c>
      <c r="BR132" s="44"/>
      <c r="BX132" t="str">
        <f>VLOOKUP(B132,'site info'!H:T,11,FALSE)</f>
        <v>Forest</v>
      </c>
      <c r="BY132" t="str">
        <f>VLOOKUP(B132,'site info'!H:T,13,FALSE)</f>
        <v>Transitional</v>
      </c>
      <c r="BZ132" t="str">
        <f>VLOOKUP(B132,'site info'!H:T,12,FALSE)</f>
        <v>Tidal</v>
      </c>
      <c r="CA132" t="str">
        <f>VLOOKUP(H132,'site info'!G:U,15,FALSE)</f>
        <v>Yes</v>
      </c>
    </row>
    <row r="133" spans="1:82" x14ac:dyDescent="0.25">
      <c r="A133" t="s">
        <v>1121</v>
      </c>
      <c r="B133" t="s">
        <v>438</v>
      </c>
      <c r="C133" t="s">
        <v>432</v>
      </c>
      <c r="D133" s="43" t="s">
        <v>437</v>
      </c>
      <c r="F133">
        <f>VLOOKUP(B133,'site info'!H:M,5,FALSE)</f>
        <v>35.353516999999997</v>
      </c>
      <c r="G133">
        <f>VLOOKUP(B133,'site info'!H:M,6,FALSE)</f>
        <v>-76.748542999999998</v>
      </c>
      <c r="H133" t="s">
        <v>432</v>
      </c>
      <c r="I133" s="20">
        <v>2020</v>
      </c>
      <c r="J133" s="20">
        <v>9</v>
      </c>
      <c r="K133" s="20">
        <v>2</v>
      </c>
      <c r="L133" s="20">
        <v>3</v>
      </c>
      <c r="M133" s="22">
        <v>1.7558874815606022E-2</v>
      </c>
      <c r="N133" s="24">
        <v>6.3648185847896676E-3</v>
      </c>
      <c r="O133" s="23" t="s">
        <v>77</v>
      </c>
      <c r="P133" s="20" t="s">
        <v>26</v>
      </c>
      <c r="Q133" s="23">
        <v>0.2</v>
      </c>
      <c r="R133">
        <v>0.01</v>
      </c>
      <c r="S133">
        <v>0.01</v>
      </c>
      <c r="U133"/>
      <c r="V133" s="20"/>
      <c r="AJ133" s="23"/>
      <c r="AK133" s="23"/>
      <c r="AO133" s="44"/>
      <c r="AU133" s="20">
        <f>VLOOKUP(D133,'pl metrics'!A:H,5,FALSE)</f>
        <v>38</v>
      </c>
      <c r="AV133" s="20">
        <f>VLOOKUP(D133,'pl metrics'!BD:BH,2,FALSE)</f>
        <v>34</v>
      </c>
      <c r="AW133" s="20">
        <f>VLOOKUP(D133,'pl metrics'!BD:BH,3,FALSE)</f>
        <v>4</v>
      </c>
      <c r="AX133">
        <f>VLOOKUP(D133,'pl metrics'!J:S,5,FALSE)</f>
        <v>19</v>
      </c>
      <c r="AY133">
        <f>VLOOKUP(D133,'pl metrics'!AR:BB,11,FALSE)</f>
        <v>19</v>
      </c>
      <c r="AZ133" s="23">
        <f>VLOOKUP(D133,'pl metrics'!A:H,7,FALSE)</f>
        <v>4.0657894736842106</v>
      </c>
      <c r="BA133" s="45">
        <f>VLOOKUP(D133,'pl metrics'!J:Q,7,FALSE)</f>
        <v>3.8421052631578947</v>
      </c>
      <c r="BB133" s="45">
        <f>VLOOKUP(D133,'pl metrics'!BO:BP,2,FALSE)</f>
        <v>4.2894736842105265</v>
      </c>
      <c r="BC133" s="44">
        <v>25.063209564702809</v>
      </c>
      <c r="BD133" s="44">
        <f t="shared" si="15"/>
        <v>16.747348572551012</v>
      </c>
      <c r="BE133" s="137">
        <f t="shared" si="16"/>
        <v>18.697382310450788</v>
      </c>
      <c r="BF133" s="44">
        <f>VLOOKUP(D133,'pl metrics'!A:H,8,FALSE)</f>
        <v>39.473684210526315</v>
      </c>
      <c r="BG133" s="45">
        <f>VLOOKUP(D133,'pl metrics'!J:Q,8,FALSE)</f>
        <v>47.368421052631575</v>
      </c>
      <c r="BH133" s="45">
        <f>VLOOKUP(D133,'pl metrics'!V:AA,5,FALSE)</f>
        <v>40.029798808795796</v>
      </c>
      <c r="BI133" s="44">
        <f>VLOOKUP(D133,'pl metrics'!AR:AX,6,FALSE)</f>
        <v>10.526315789473683</v>
      </c>
      <c r="BJ133" s="45">
        <f>VLOOKUP(D133,'pl metrics'!V:AA,6,FALSE)</f>
        <v>0.1803441020565979</v>
      </c>
      <c r="BK133" s="45">
        <f>VLOOKUP(D133,'pl metrics'!J:S,9,FALSE)</f>
        <v>7.8947368421052628</v>
      </c>
      <c r="BL133" s="45">
        <f>VLOOKUP(D133,'pl metrics'!V:AB,7,FALSE)</f>
        <v>2.6744186046511627</v>
      </c>
      <c r="BM133" s="25">
        <f>VLOOKUP(D133,'pl metrics'!AR:BA,8,FALSE)</f>
        <v>3.7909999999999999</v>
      </c>
      <c r="BN133" s="25">
        <f>VLOOKUP(D133,'pl metrics'!BD:BH,4,FALSE)</f>
        <v>3.6819999999999999</v>
      </c>
      <c r="BO133" s="44">
        <f>VLOOKUP(D133,'pl metrics'!BD:BH,5,FALSE)</f>
        <v>1.494</v>
      </c>
      <c r="BP133">
        <f>VLOOKUP(D133,'pl metrics'!AR:BA,9,FALSE)</f>
        <v>3.097</v>
      </c>
      <c r="BQ133">
        <f>VLOOKUP(D133,'pl metrics'!AR:BA,10,FALSE)</f>
        <v>3.0910000000000002</v>
      </c>
      <c r="BR133" s="44"/>
      <c r="BX133" t="str">
        <f>VLOOKUP(B133,'site info'!H:T,11,FALSE)</f>
        <v>Forest</v>
      </c>
      <c r="BY133" t="str">
        <f>VLOOKUP(B133,'site info'!H:T,13,FALSE)</f>
        <v>Transitional</v>
      </c>
      <c r="BZ133" t="str">
        <f>VLOOKUP(B133,'site info'!H:T,12,FALSE)</f>
        <v>Tidal</v>
      </c>
      <c r="CA133" t="str">
        <f>VLOOKUP(H133,'site info'!G:U,15,FALSE)</f>
        <v>Yes</v>
      </c>
    </row>
    <row r="134" spans="1:82" x14ac:dyDescent="0.25">
      <c r="A134" t="s">
        <v>442</v>
      </c>
      <c r="B134" t="s">
        <v>450</v>
      </c>
      <c r="C134" t="s">
        <v>449</v>
      </c>
      <c r="D134" s="43" t="s">
        <v>450</v>
      </c>
      <c r="E134" t="s">
        <v>448</v>
      </c>
      <c r="F134">
        <f>VLOOKUP(B134,'site info'!H:M,5,FALSE)</f>
        <v>35.796140000000001</v>
      </c>
      <c r="G134">
        <f>VLOOKUP(B134,'site info'!H:M,6,FALSE)</f>
        <v>-75.884889999999999</v>
      </c>
      <c r="H134" t="s">
        <v>449</v>
      </c>
      <c r="I134" s="20">
        <v>2003</v>
      </c>
      <c r="J134" s="20">
        <v>13</v>
      </c>
      <c r="K134" s="20">
        <v>1</v>
      </c>
      <c r="L134" s="20">
        <v>1</v>
      </c>
      <c r="M134" s="22">
        <v>3.7864972588296242E-3</v>
      </c>
      <c r="N134" s="24">
        <v>3.8208908617966236E-3</v>
      </c>
      <c r="O134" s="23" t="s">
        <v>28</v>
      </c>
      <c r="P134" s="20" t="s">
        <v>26</v>
      </c>
      <c r="Q134" s="23">
        <v>0.2</v>
      </c>
      <c r="R134">
        <v>3.4</v>
      </c>
      <c r="S134">
        <v>4.8</v>
      </c>
      <c r="V134" s="23">
        <f>VLOOKUP(D134,'sl metrics top horiz'!$B:$H,4,FALSE)</f>
        <v>16.677500000000002</v>
      </c>
      <c r="W134" s="44">
        <f>VLOOKUP(D134,'sl metrics top horiz'!$B:$H,5,FALSE)</f>
        <v>142.25</v>
      </c>
      <c r="Y134" s="44">
        <f>VLOOKUP(D134,'sl metrics top horiz'!M:O,3,FALSE)</f>
        <v>101.75</v>
      </c>
      <c r="Z134" s="44">
        <f>VLOOKUP(D134,'sl metrics top horiz'!B:K,8,FALSE)</f>
        <v>485.25</v>
      </c>
      <c r="AA134" s="44">
        <f>VLOOKUP(D134,'sl metrics top horiz'!B:K,9,FALSE)</f>
        <v>204</v>
      </c>
      <c r="AB134" s="44">
        <f t="shared" ref="AB134:AB156" si="17">Z134+AA134</f>
        <v>689.25</v>
      </c>
      <c r="AC134" s="44">
        <f>VLOOKUP(D134,'sl metrics top horiz'!M:N,2,FALSE)</f>
        <v>2.3786764705882355</v>
      </c>
      <c r="AE134" s="44">
        <f>VLOOKUP(D134,'sl metrics top horiz'!$B:$H,7,FALSE)</f>
        <v>4.2</v>
      </c>
      <c r="AJ134" s="23"/>
      <c r="AK134" s="23"/>
      <c r="AO134" s="44"/>
      <c r="AU134" s="20">
        <f>VLOOKUP(D134,'pl metrics'!A:H,5,FALSE)</f>
        <v>31</v>
      </c>
      <c r="AV134" s="20">
        <f>VLOOKUP(D134,'pl metrics'!BD:BH,2,FALSE)</f>
        <v>30</v>
      </c>
      <c r="AW134" s="20">
        <f>VLOOKUP(D134,'pl metrics'!BD:BH,3,FALSE)</f>
        <v>0</v>
      </c>
      <c r="AX134">
        <f>VLOOKUP(D134,'pl metrics'!J:S,5,FALSE)</f>
        <v>13</v>
      </c>
      <c r="AY134">
        <f>VLOOKUP(D134,'pl metrics'!AR:BB,11,FALSE)</f>
        <v>18</v>
      </c>
      <c r="AZ134" s="23">
        <f>VLOOKUP(D134,'pl metrics'!A:H,7,FALSE)</f>
        <v>6.4827586206896548</v>
      </c>
      <c r="BA134" s="45">
        <f>VLOOKUP(D134,'pl metrics'!J:Q,7,FALSE)</f>
        <v>6.833333333333333</v>
      </c>
      <c r="BB134" s="45">
        <f>VLOOKUP(D134,'pl metrics'!BO:BP,2,FALSE)</f>
        <v>6.2352941176470589</v>
      </c>
      <c r="BC134" s="44">
        <v>36.094472421104967</v>
      </c>
      <c r="BD134" s="44">
        <f t="shared" si="15"/>
        <v>24.637933715670592</v>
      </c>
      <c r="BE134" s="137">
        <f t="shared" si="16"/>
        <v>26.454112519684951</v>
      </c>
      <c r="BF134" s="44">
        <f>VLOOKUP(D134,'pl metrics'!A:H,8,FALSE)</f>
        <v>32.258064516129032</v>
      </c>
      <c r="BG134" s="45">
        <f>VLOOKUP(D134,'pl metrics'!J:Q,8,FALSE)</f>
        <v>38.461538461538467</v>
      </c>
      <c r="BH134" s="45">
        <f>VLOOKUP(D134,'pl metrics'!V:AA,5,FALSE)</f>
        <v>78.14393683553881</v>
      </c>
      <c r="BI134" s="44">
        <f>VLOOKUP(D134,'pl metrics'!AR:AX,6,FALSE)</f>
        <v>0</v>
      </c>
      <c r="BJ134" s="45">
        <f>VLOOKUP(D134,'pl metrics'!V:AA,6,FALSE)</f>
        <v>0</v>
      </c>
      <c r="BK134" s="45">
        <f>VLOOKUP(D134,'pl metrics'!J:S,9,FALSE)</f>
        <v>0</v>
      </c>
      <c r="BL134" s="45">
        <f>VLOOKUP(D134,'pl metrics'!V:AB,7,FALSE)</f>
        <v>4.3793103448275863</v>
      </c>
      <c r="BM134" s="25">
        <f>VLOOKUP(D134,'pl metrics'!AR:BA,8,FALSE)</f>
        <v>3.5870000000000002</v>
      </c>
      <c r="BN134" s="25">
        <f>VLOOKUP(D134,'pl metrics'!BD:BH,4,FALSE)</f>
        <v>3.556</v>
      </c>
      <c r="BO134" s="44" t="str">
        <f>VLOOKUP(D134,'pl metrics'!BD:BH,5,FALSE)</f>
        <v>x</v>
      </c>
      <c r="BP134">
        <f>VLOOKUP(D134,'pl metrics'!AR:BA,9,FALSE)</f>
        <v>3.0590000000000002</v>
      </c>
      <c r="BQ134">
        <f>VLOOKUP(D134,'pl metrics'!AR:BA,10,FALSE)</f>
        <v>2.6890000000000001</v>
      </c>
      <c r="BR134" s="44">
        <f>VLOOKUP(D134,'pl metrics'!AN:AP,3,FALSE)</f>
        <v>432.54166666666669</v>
      </c>
      <c r="BS134" s="13">
        <f>VLOOKUP(D134,'pl metrics'!AN:AP,2,FALSE)</f>
        <v>140.83333333333334</v>
      </c>
      <c r="BT134" s="44">
        <f>VLOOKUP(D134,'pl metrics'!AJ:AK,2,FALSE)</f>
        <v>41.337499999999999</v>
      </c>
      <c r="BU134" s="44">
        <f>VLOOKUP(D134,'pl metrics'!$AE:$AH,2,FALSE)</f>
        <v>7.2737499999999988</v>
      </c>
      <c r="BV134" s="44">
        <f>VLOOKUP(D134,'pl metrics'!$AE:$AH,3,FALSE)</f>
        <v>55.901250000000005</v>
      </c>
      <c r="BW134" s="44">
        <f>VLOOKUP(D134,'pl metrics'!$AE:$AH,4,FALSE)</f>
        <v>1.6712499999999999</v>
      </c>
      <c r="BX134" t="str">
        <f>VLOOKUP(B134,'site info'!H:T,11,FALSE)</f>
        <v>Forest</v>
      </c>
      <c r="BY134" t="str">
        <f>VLOOKUP(B134,'site info'!H:T,13,FALSE)</f>
        <v>Fresh</v>
      </c>
      <c r="BZ134" t="str">
        <f>VLOOKUP(B134,'site info'!H:T,12,FALSE)</f>
        <v>Non-tidal</v>
      </c>
      <c r="CA134" t="str">
        <f>VLOOKUP(H134,'site info'!G:U,15,FALSE)</f>
        <v>Yes</v>
      </c>
      <c r="CB134" t="s">
        <v>1041</v>
      </c>
      <c r="CC134" s="44">
        <v>142.25</v>
      </c>
      <c r="CD134" s="90" t="s">
        <v>1040</v>
      </c>
    </row>
    <row r="135" spans="1:82" x14ac:dyDescent="0.25">
      <c r="A135" t="s">
        <v>442</v>
      </c>
      <c r="B135" t="s">
        <v>454</v>
      </c>
      <c r="C135" t="s">
        <v>449</v>
      </c>
      <c r="D135" s="43" t="s">
        <v>454</v>
      </c>
      <c r="E135" t="s">
        <v>448</v>
      </c>
      <c r="F135">
        <f>VLOOKUP(B135,'site info'!H:M,5,FALSE)</f>
        <v>35.796140000000001</v>
      </c>
      <c r="G135">
        <f>VLOOKUP(B135,'site info'!H:M,6,FALSE)</f>
        <v>-75.884889999999999</v>
      </c>
      <c r="H135" t="s">
        <v>449</v>
      </c>
      <c r="I135" s="20">
        <v>2016</v>
      </c>
      <c r="J135" s="20">
        <v>13</v>
      </c>
      <c r="K135" s="20">
        <v>2</v>
      </c>
      <c r="L135" s="20">
        <v>2</v>
      </c>
      <c r="M135" s="22">
        <v>3.7864972588296242E-3</v>
      </c>
      <c r="N135" s="24">
        <v>3.8208908617966236E-3</v>
      </c>
      <c r="O135" s="23" t="s">
        <v>28</v>
      </c>
      <c r="P135" s="20" t="s">
        <v>26</v>
      </c>
      <c r="Q135" s="23">
        <v>0.2</v>
      </c>
      <c r="R135">
        <v>3.4</v>
      </c>
      <c r="S135">
        <v>4.8</v>
      </c>
      <c r="T135" s="20">
        <f>VLOOKUP(D135,'sl metrics top horiz'!B:H,2,FALSE)</f>
        <v>243.1580691634326</v>
      </c>
      <c r="U135"/>
      <c r="V135" s="20"/>
      <c r="W135" s="44">
        <f>VLOOKUP(D135,'sl metrics top horiz'!$B:$H,5,FALSE)</f>
        <v>1106.7348930930625</v>
      </c>
      <c r="X135" s="44">
        <f>VLOOKUP(D135,'sl metrics top horiz'!Q:R,2,FALSE)</f>
        <v>1605.3060565482676</v>
      </c>
      <c r="Y135" s="44">
        <f>VLOOKUP(D135,'sl metrics top horiz'!M:O,3,FALSE)</f>
        <v>58.074834612427601</v>
      </c>
      <c r="Z135" s="44">
        <f>VLOOKUP(D135,'sl metrics top horiz'!B:K,8,FALSE)</f>
        <v>931.9436830686908</v>
      </c>
      <c r="AA135" s="44">
        <f>VLOOKUP(D135,'sl metrics top horiz'!B:K,9,FALSE)</f>
        <v>931.9436830686908</v>
      </c>
      <c r="AB135" s="44">
        <f t="shared" si="17"/>
        <v>1863.8873661373816</v>
      </c>
      <c r="AC135" s="44">
        <f>VLOOKUP(D135,'sl metrics top horiz'!M:N,2,FALSE)</f>
        <v>1</v>
      </c>
      <c r="AD135" s="20">
        <f>VLOOKUP(D135,'sl metrics top horiz'!$B:$H,6,FALSE)</f>
        <v>2.767861697666667</v>
      </c>
      <c r="AE135" s="44">
        <f>VLOOKUP(D135,'sl metrics top horiz'!$B:$H,7,FALSE)</f>
        <v>4.7060000000000004</v>
      </c>
      <c r="AJ135" s="23"/>
      <c r="AK135" s="23"/>
      <c r="AO135" s="44"/>
      <c r="AU135" s="20">
        <f>VLOOKUP(D135,'pl metrics'!A:H,5,FALSE)</f>
        <v>19</v>
      </c>
      <c r="AV135" s="20">
        <f>VLOOKUP(D135,'pl metrics'!BD:BH,2,FALSE)</f>
        <v>17</v>
      </c>
      <c r="AW135" s="20">
        <f>VLOOKUP(D135,'pl metrics'!BD:BH,3,FALSE)</f>
        <v>1</v>
      </c>
      <c r="AX135">
        <f>VLOOKUP(D135,'pl metrics'!J:S,5,FALSE)</f>
        <v>8</v>
      </c>
      <c r="AY135">
        <f>VLOOKUP(D135,'pl metrics'!AR:BB,11,FALSE)</f>
        <v>11</v>
      </c>
      <c r="AZ135" s="23">
        <f>VLOOKUP(D135,'pl metrics'!A:H,7,FALSE)</f>
        <v>4.916666666666667</v>
      </c>
      <c r="BA135" s="45">
        <f>VLOOKUP(D135,'pl metrics'!J:Q,7,FALSE)</f>
        <v>5.2857142857142856</v>
      </c>
      <c r="BB135" s="45">
        <f>VLOOKUP(D135,'pl metrics'!BO:BP,2,FALSE)</f>
        <v>4.6818181818181817</v>
      </c>
      <c r="BC135" s="44">
        <v>21.431253139074983</v>
      </c>
      <c r="BD135" s="44">
        <f t="shared" si="15"/>
        <v>14.950257659372721</v>
      </c>
      <c r="BE135" s="137">
        <f t="shared" si="16"/>
        <v>15.527834245754827</v>
      </c>
      <c r="BF135" s="44">
        <f>VLOOKUP(D135,'pl metrics'!A:H,8,FALSE)</f>
        <v>52.631578947368418</v>
      </c>
      <c r="BG135" s="45">
        <f>VLOOKUP(D135,'pl metrics'!J:Q,8,FALSE)</f>
        <v>50</v>
      </c>
      <c r="BH135" s="45">
        <f>VLOOKUP(D135,'pl metrics'!V:AA,5,FALSE)</f>
        <v>32.358915611057633</v>
      </c>
      <c r="BI135" s="44">
        <f>VLOOKUP(D135,'pl metrics'!AR:AX,6,FALSE)</f>
        <v>5.5555555555555554</v>
      </c>
      <c r="BJ135" s="45">
        <f>VLOOKUP(D135,'pl metrics'!V:AA,6,FALSE)</f>
        <v>7.0316188607840484</v>
      </c>
      <c r="BK135" s="45">
        <f>VLOOKUP(D135,'pl metrics'!J:S,9,FALSE)</f>
        <v>5.2631578947368416</v>
      </c>
      <c r="BL135" s="45">
        <f>VLOOKUP(D135,'pl metrics'!V:AB,7,FALSE)</f>
        <v>3.9444444444444446</v>
      </c>
      <c r="BM135" s="25">
        <f>VLOOKUP(D135,'pl metrics'!AR:BA,8,FALSE)</f>
        <v>3.0840000000000001</v>
      </c>
      <c r="BN135" s="25">
        <f>VLOOKUP(D135,'pl metrics'!BD:BH,4,FALSE)</f>
        <v>2.984</v>
      </c>
      <c r="BO135" s="44">
        <f>VLOOKUP(D135,'pl metrics'!BD:BH,5,FALSE)</f>
        <v>0</v>
      </c>
      <c r="BP135">
        <f>VLOOKUP(D135,'pl metrics'!AR:BA,9,FALSE)</f>
        <v>2.5529999999999999</v>
      </c>
      <c r="BQ135">
        <f>VLOOKUP(D135,'pl metrics'!AR:BA,10,FALSE)</f>
        <v>2.1739999999999999</v>
      </c>
      <c r="BR135" s="44">
        <f>VLOOKUP(D135,'pl metrics'!AN:AP,3,FALSE)</f>
        <v>169.4</v>
      </c>
      <c r="BS135" s="13">
        <f>VLOOKUP(D135,'pl metrics'!AN:AP,2,FALSE)</f>
        <v>12</v>
      </c>
      <c r="BT135" s="44">
        <f>VLOOKUP(D135,'pl metrics'!AJ:AK,2,FALSE)</f>
        <v>189.065</v>
      </c>
      <c r="BU135" s="44">
        <f>VLOOKUP(D135,'pl metrics'!$AE:$AH,2,FALSE)</f>
        <v>64.004999999999995</v>
      </c>
      <c r="BV135" s="44">
        <f>VLOOKUP(D135,'pl metrics'!$AE:$AH,3,FALSE)</f>
        <v>75.515000000000001</v>
      </c>
      <c r="BW135" s="44">
        <f>VLOOKUP(D135,'pl metrics'!$AE:$AH,4,FALSE)</f>
        <v>15.005000000000001</v>
      </c>
      <c r="BX135" t="str">
        <f>VLOOKUP(B135,'site info'!H:T,11,FALSE)</f>
        <v>Forest</v>
      </c>
      <c r="BY135" t="str">
        <f>VLOOKUP(B135,'site info'!H:T,13,FALSE)</f>
        <v>Fresh</v>
      </c>
      <c r="BZ135" t="str">
        <f>VLOOKUP(B135,'site info'!H:T,12,FALSE)</f>
        <v>Non-tidal</v>
      </c>
      <c r="CA135" t="str">
        <f>VLOOKUP(H135,'site info'!G:U,15,FALSE)</f>
        <v>Yes</v>
      </c>
      <c r="CB135" t="s">
        <v>1040</v>
      </c>
      <c r="CC135" s="44">
        <v>1106.7348930930625</v>
      </c>
      <c r="CD135" s="90" t="s">
        <v>1040</v>
      </c>
    </row>
    <row r="136" spans="1:82" x14ac:dyDescent="0.25">
      <c r="A136" t="s">
        <v>442</v>
      </c>
      <c r="B136" t="s">
        <v>458</v>
      </c>
      <c r="C136" t="s">
        <v>457</v>
      </c>
      <c r="D136" s="43" t="s">
        <v>458</v>
      </c>
      <c r="E136" t="s">
        <v>456</v>
      </c>
      <c r="F136">
        <f>VLOOKUP(B136,'site info'!H:M,5,FALSE)</f>
        <v>35.89067</v>
      </c>
      <c r="G136">
        <f>VLOOKUP(B136,'site info'!H:M,6,FALSE)</f>
        <v>-75.9191</v>
      </c>
      <c r="H136" t="s">
        <v>457</v>
      </c>
      <c r="I136" s="20">
        <v>2003</v>
      </c>
      <c r="J136" s="20">
        <v>13</v>
      </c>
      <c r="K136" s="20">
        <v>1</v>
      </c>
      <c r="L136" s="20">
        <v>1</v>
      </c>
      <c r="M136" s="22">
        <v>3.1934479149970203E-3</v>
      </c>
      <c r="N136" s="24">
        <v>4.2290948434938499E-4</v>
      </c>
      <c r="O136" s="23" t="s">
        <v>28</v>
      </c>
      <c r="P136" s="20" t="s">
        <v>26</v>
      </c>
      <c r="Q136" s="23">
        <v>0.4</v>
      </c>
      <c r="R136">
        <v>0.36</v>
      </c>
      <c r="S136">
        <v>0.6</v>
      </c>
      <c r="V136" s="23">
        <f>VLOOKUP(D136,'sl metrics top horiz'!$B:$H,4,FALSE)</f>
        <v>6.87</v>
      </c>
      <c r="W136" s="44">
        <f>VLOOKUP(D136,'sl metrics top horiz'!$B:$H,5,FALSE)</f>
        <v>26</v>
      </c>
      <c r="Y136" s="44">
        <f>VLOOKUP(D136,'sl metrics top horiz'!M:O,3,FALSE)</f>
        <v>33</v>
      </c>
      <c r="Z136" s="44">
        <f>VLOOKUP(D136,'sl metrics top horiz'!B:K,8,FALSE)</f>
        <v>171</v>
      </c>
      <c r="AA136" s="44">
        <f>VLOOKUP(D136,'sl metrics top horiz'!B:K,9,FALSE)</f>
        <v>65</v>
      </c>
      <c r="AB136" s="44">
        <f t="shared" si="17"/>
        <v>236</v>
      </c>
      <c r="AC136" s="44">
        <f>VLOOKUP(D136,'sl metrics top horiz'!M:N,2,FALSE)</f>
        <v>2.6307692307692307</v>
      </c>
      <c r="AE136" s="44">
        <f>VLOOKUP(D136,'sl metrics top horiz'!$B:$H,7,FALSE)</f>
        <v>3.8</v>
      </c>
      <c r="AJ136" s="23"/>
      <c r="AK136" s="23"/>
      <c r="AO136" s="44"/>
      <c r="AU136" s="20">
        <f>VLOOKUP(D136,'pl metrics'!A:H,5,FALSE)</f>
        <v>27</v>
      </c>
      <c r="AV136" s="20">
        <f>VLOOKUP(D136,'pl metrics'!BD:BH,2,FALSE)</f>
        <v>27</v>
      </c>
      <c r="AW136" s="20">
        <f>VLOOKUP(D136,'pl metrics'!BD:BH,3,FALSE)</f>
        <v>0</v>
      </c>
      <c r="AX136">
        <f>VLOOKUP(D136,'pl metrics'!J:S,5,FALSE)</f>
        <v>6</v>
      </c>
      <c r="AY136">
        <f>VLOOKUP(D136,'pl metrics'!AR:BB,11,FALSE)</f>
        <v>21</v>
      </c>
      <c r="AZ136" s="23">
        <f>VLOOKUP(D136,'pl metrics'!A:H,7,FALSE)</f>
        <v>5.0555555555555554</v>
      </c>
      <c r="BA136" s="45">
        <f>VLOOKUP(D136,'pl metrics'!J:Q,7,FALSE)</f>
        <v>6.416666666666667</v>
      </c>
      <c r="BB136" s="45">
        <f>VLOOKUP(D136,'pl metrics'!BO:BP,2,FALSE)</f>
        <v>4.666666666666667</v>
      </c>
      <c r="BC136" s="44">
        <v>26.269437248127971</v>
      </c>
      <c r="BD136" s="44">
        <f t="shared" si="15"/>
        <v>15.717559182858725</v>
      </c>
      <c r="BE136" s="137">
        <f t="shared" si="16"/>
        <v>21.385353243127255</v>
      </c>
      <c r="BF136" s="44">
        <f>VLOOKUP(D136,'pl metrics'!A:H,8,FALSE)</f>
        <v>18.518518518518519</v>
      </c>
      <c r="BG136" s="45">
        <f>VLOOKUP(D136,'pl metrics'!J:Q,8,FALSE)</f>
        <v>16.666666666666664</v>
      </c>
      <c r="BH136" s="45">
        <f>VLOOKUP(D136,'pl metrics'!V:AA,5,FALSE)</f>
        <v>8.3880059138791339</v>
      </c>
      <c r="BI136" s="44">
        <f>VLOOKUP(D136,'pl metrics'!AR:AX,6,FALSE)</f>
        <v>0</v>
      </c>
      <c r="BJ136" s="45">
        <f>VLOOKUP(D136,'pl metrics'!V:AA,6,FALSE)</f>
        <v>0</v>
      </c>
      <c r="BK136" s="45">
        <f>VLOOKUP(D136,'pl metrics'!J:S,9,FALSE)</f>
        <v>0</v>
      </c>
      <c r="BL136" s="45">
        <f>VLOOKUP(D136,'pl metrics'!V:AB,7,FALSE)</f>
        <v>3.2592592592592591</v>
      </c>
      <c r="BM136" s="25">
        <f>VLOOKUP(D136,'pl metrics'!AR:BA,8,FALSE)</f>
        <v>3.4009999999999998</v>
      </c>
      <c r="BN136" s="25">
        <f>VLOOKUP(D136,'pl metrics'!BD:BH,4,FALSE)</f>
        <v>3.4009999999999998</v>
      </c>
      <c r="BO136" s="44" t="str">
        <f>VLOOKUP(D136,'pl metrics'!BD:BH,5,FALSE)</f>
        <v>x</v>
      </c>
      <c r="BP136">
        <f>VLOOKUP(D136,'pl metrics'!AR:BA,9,FALSE)</f>
        <v>3.1440000000000001</v>
      </c>
      <c r="BQ136">
        <f>VLOOKUP(D136,'pl metrics'!AR:BA,10,FALSE)</f>
        <v>1.9350000000000001</v>
      </c>
      <c r="BR136" s="44">
        <f>VLOOKUP(D136,'pl metrics'!AN:AP,3,FALSE)</f>
        <v>440.55000000000007</v>
      </c>
      <c r="BS136" s="13">
        <f>VLOOKUP(D136,'pl metrics'!AN:AP,2,FALSE)</f>
        <v>39</v>
      </c>
      <c r="BT136" s="44">
        <f>VLOOKUP(D136,'pl metrics'!AJ:AK,2,FALSE)</f>
        <v>8.6600000000000019</v>
      </c>
      <c r="BU136" s="44">
        <f>VLOOKUP(D136,'pl metrics'!$AE:$AH,2,FALSE)</f>
        <v>1.1100000000000001</v>
      </c>
      <c r="BV136" s="44">
        <f>VLOOKUP(D136,'pl metrics'!$AE:$AH,3,FALSE)</f>
        <v>204.55</v>
      </c>
      <c r="BW136" s="44">
        <f>VLOOKUP(D136,'pl metrics'!$AE:$AH,4,FALSE)</f>
        <v>2.12</v>
      </c>
      <c r="BX136" t="str">
        <f>VLOOKUP(B136,'site info'!H:T,11,FALSE)</f>
        <v>Forest</v>
      </c>
      <c r="BY136" t="str">
        <f>VLOOKUP(B136,'site info'!H:T,13,FALSE)</f>
        <v>Fresh</v>
      </c>
      <c r="BZ136" t="str">
        <f>VLOOKUP(B136,'site info'!H:T,12,FALSE)</f>
        <v>Non-tidal</v>
      </c>
      <c r="CA136" t="str">
        <f>VLOOKUP(H136,'site info'!G:U,15,FALSE)</f>
        <v>Yes</v>
      </c>
      <c r="CB136" t="s">
        <v>1041</v>
      </c>
      <c r="CC136" s="44">
        <v>26</v>
      </c>
      <c r="CD136" s="90" t="s">
        <v>1040</v>
      </c>
    </row>
    <row r="137" spans="1:82" x14ac:dyDescent="0.25">
      <c r="A137" t="s">
        <v>442</v>
      </c>
      <c r="B137" t="s">
        <v>472</v>
      </c>
      <c r="C137" t="s">
        <v>471</v>
      </c>
      <c r="D137" s="43" t="s">
        <v>472</v>
      </c>
      <c r="E137" t="s">
        <v>470</v>
      </c>
      <c r="F137">
        <f>VLOOKUP(B137,'site info'!H:M,5,FALSE)</f>
        <v>35.43727423</v>
      </c>
      <c r="G137">
        <f>VLOOKUP(B137,'site info'!H:M,6,FALSE)</f>
        <v>-76.396010329999996</v>
      </c>
      <c r="H137" t="s">
        <v>471</v>
      </c>
      <c r="I137" s="20">
        <v>2009</v>
      </c>
      <c r="J137" s="20">
        <v>7</v>
      </c>
      <c r="K137" s="20">
        <v>1</v>
      </c>
      <c r="L137" s="20">
        <v>1</v>
      </c>
      <c r="M137" s="22">
        <v>1.5867494952581648E-2</v>
      </c>
      <c r="N137" s="24">
        <v>4.5824381564126895E-3</v>
      </c>
      <c r="O137" s="23" t="s">
        <v>47</v>
      </c>
      <c r="P137" s="20" t="s">
        <v>45</v>
      </c>
      <c r="Q137" s="23">
        <v>0.45</v>
      </c>
      <c r="R137">
        <v>0.04</v>
      </c>
      <c r="S137">
        <v>0.04</v>
      </c>
      <c r="V137" s="23">
        <f>VLOOKUP(D137,'sl metrics top horiz'!$B:$H,4,FALSE)</f>
        <v>23.592499999999998</v>
      </c>
      <c r="W137" s="44">
        <f>VLOOKUP(D137,'sl metrics top horiz'!$B:$H,5,FALSE)</f>
        <v>1406.25</v>
      </c>
      <c r="Y137" s="44">
        <f>VLOOKUP(D137,'sl metrics top horiz'!M:O,3,FALSE)</f>
        <v>152.25</v>
      </c>
      <c r="Z137" s="44">
        <f>VLOOKUP(D137,'sl metrics top horiz'!B:K,8,FALSE)</f>
        <v>426.25</v>
      </c>
      <c r="AA137" s="44">
        <f>VLOOKUP(D137,'sl metrics top horiz'!B:K,9,FALSE)</f>
        <v>477.75</v>
      </c>
      <c r="AB137" s="44">
        <f t="shared" si="17"/>
        <v>904</v>
      </c>
      <c r="AC137" s="44">
        <f>VLOOKUP(D137,'sl metrics top horiz'!M:N,2,FALSE)</f>
        <v>0.89220303506017795</v>
      </c>
      <c r="AE137" s="44">
        <f>VLOOKUP(D137,'sl metrics top horiz'!$B:$H,7,FALSE)</f>
        <v>5.1749999999999998</v>
      </c>
      <c r="AJ137" s="23"/>
      <c r="AK137" s="23"/>
      <c r="AO137" s="44"/>
      <c r="AU137" s="20">
        <f>VLOOKUP(D137,'pl metrics'!A:H,5,FALSE)</f>
        <v>24</v>
      </c>
      <c r="AV137" s="20">
        <f>VLOOKUP(D137,'pl metrics'!BD:BH,2,FALSE)</f>
        <v>22</v>
      </c>
      <c r="AW137" s="20">
        <f>VLOOKUP(D137,'pl metrics'!BD:BH,3,FALSE)</f>
        <v>0</v>
      </c>
      <c r="AX137">
        <f>VLOOKUP(D137,'pl metrics'!J:S,5,FALSE)</f>
        <v>12</v>
      </c>
      <c r="AY137">
        <f>VLOOKUP(D137,'pl metrics'!AR:BB,11,FALSE)</f>
        <v>12</v>
      </c>
      <c r="AZ137" s="23">
        <f>VLOOKUP(D137,'pl metrics'!A:H,7,FALSE)</f>
        <v>4.3190476190476188</v>
      </c>
      <c r="BA137" s="45">
        <f>VLOOKUP(D137,'pl metrics'!J:Q,7,FALSE)</f>
        <v>4.87</v>
      </c>
      <c r="BB137" s="45">
        <f>VLOOKUP(D137,'pl metrics'!BO:BP,2,FALSE)</f>
        <v>3.8181818181818183</v>
      </c>
      <c r="BC137" s="44">
        <v>21.158925682898499</v>
      </c>
      <c r="BD137" s="44">
        <f t="shared" si="15"/>
        <v>16.870174865720863</v>
      </c>
      <c r="BE137" s="137">
        <f t="shared" si="16"/>
        <v>13.226569803253245</v>
      </c>
      <c r="BF137" s="44">
        <f>VLOOKUP(D137,'pl metrics'!A:H,8,FALSE)</f>
        <v>58.333333333333336</v>
      </c>
      <c r="BG137" s="45">
        <f>VLOOKUP(D137,'pl metrics'!J:Q,8,FALSE)</f>
        <v>50</v>
      </c>
      <c r="BH137" s="45">
        <f>VLOOKUP(D137,'pl metrics'!V:AA,5,FALSE)</f>
        <v>73.968798014419107</v>
      </c>
      <c r="BI137" s="44">
        <f>VLOOKUP(D137,'pl metrics'!AR:AX,6,FALSE)</f>
        <v>0</v>
      </c>
      <c r="BJ137" s="45">
        <f>VLOOKUP(D137,'pl metrics'!V:AA,6,FALSE)</f>
        <v>0</v>
      </c>
      <c r="BK137" s="45">
        <f>VLOOKUP(D137,'pl metrics'!J:S,9,FALSE)</f>
        <v>0</v>
      </c>
      <c r="BL137" s="45">
        <f>VLOOKUP(D137,'pl metrics'!V:AB,7,FALSE)</f>
        <v>3.4545454545454546</v>
      </c>
      <c r="BM137" s="25">
        <f>VLOOKUP(D137,'pl metrics'!AR:BA,8,FALSE)</f>
        <v>3.3919999999999999</v>
      </c>
      <c r="BN137" s="25">
        <f>VLOOKUP(D137,'pl metrics'!BD:BH,4,FALSE)</f>
        <v>3.3029999999999999</v>
      </c>
      <c r="BO137" s="44" t="str">
        <f>VLOOKUP(D137,'pl metrics'!BD:BH,5,FALSE)</f>
        <v>x</v>
      </c>
      <c r="BP137">
        <f>VLOOKUP(D137,'pl metrics'!AR:BA,9,FALSE)</f>
        <v>2.6909999999999998</v>
      </c>
      <c r="BQ137">
        <f>VLOOKUP(D137,'pl metrics'!AR:BA,10,FALSE)</f>
        <v>2.6869999999999998</v>
      </c>
      <c r="BR137" s="44">
        <f>VLOOKUP(D137,'pl metrics'!AN:AP,3,FALSE)</f>
        <v>148.06874999999999</v>
      </c>
      <c r="BS137" s="13">
        <f>VLOOKUP(D137,'pl metrics'!AN:AP,2,FALSE)</f>
        <v>7.375</v>
      </c>
      <c r="BT137" s="44">
        <f>VLOOKUP(D137,'pl metrics'!AJ:AK,2,FALSE)</f>
        <v>41.04249999999999</v>
      </c>
      <c r="BU137" s="44">
        <f>VLOOKUP(D137,'pl metrics'!$AE:$AH,2,FALSE)</f>
        <v>7.6337499999999991</v>
      </c>
      <c r="BV137" s="44">
        <f>VLOOKUP(D137,'pl metrics'!$AE:$AH,3,FALSE)</f>
        <v>13.001250000000001</v>
      </c>
      <c r="BW137" s="44">
        <f>VLOOKUP(D137,'pl metrics'!$AE:$AH,4,FALSE)</f>
        <v>1.2587499999999998</v>
      </c>
      <c r="BX137" t="str">
        <f>VLOOKUP(B137,'site info'!H:T,11,FALSE)</f>
        <v>Shrub</v>
      </c>
      <c r="BY137" t="str">
        <f>VLOOKUP(B137,'site info'!H:T,13,FALSE)</f>
        <v>Brackish</v>
      </c>
      <c r="BZ137" t="str">
        <f>VLOOKUP(B137,'site info'!H:T,12,FALSE)</f>
        <v>Tidal</v>
      </c>
      <c r="CA137" t="str">
        <f>VLOOKUP(H137,'site info'!G:U,15,FALSE)</f>
        <v>Yes</v>
      </c>
      <c r="CB137" t="s">
        <v>1040</v>
      </c>
      <c r="CC137" s="44">
        <v>1406.25</v>
      </c>
      <c r="CD137" s="90" t="s">
        <v>1040</v>
      </c>
    </row>
    <row r="138" spans="1:82" x14ac:dyDescent="0.25">
      <c r="A138" t="s">
        <v>442</v>
      </c>
      <c r="B138" t="s">
        <v>474</v>
      </c>
      <c r="C138" t="s">
        <v>471</v>
      </c>
      <c r="D138" s="43" t="s">
        <v>474</v>
      </c>
      <c r="E138" t="s">
        <v>470</v>
      </c>
      <c r="F138">
        <f>VLOOKUP(B138,'site info'!H:M,5,FALSE)</f>
        <v>35.43727423</v>
      </c>
      <c r="G138">
        <f>VLOOKUP(B138,'site info'!H:M,6,FALSE)</f>
        <v>-76.396010329999996</v>
      </c>
      <c r="H138" t="s">
        <v>471</v>
      </c>
      <c r="I138" s="20">
        <v>2016</v>
      </c>
      <c r="J138" s="20">
        <v>7</v>
      </c>
      <c r="K138" s="20">
        <v>2</v>
      </c>
      <c r="L138" s="20">
        <v>2</v>
      </c>
      <c r="M138" s="22">
        <v>1.5867494952581648E-2</v>
      </c>
      <c r="N138" s="24">
        <v>4.5824381564126895E-3</v>
      </c>
      <c r="O138" s="23" t="s">
        <v>47</v>
      </c>
      <c r="P138" s="20" t="s">
        <v>45</v>
      </c>
      <c r="Q138" s="23">
        <v>0.45</v>
      </c>
      <c r="R138">
        <v>0.04</v>
      </c>
      <c r="S138">
        <v>0.04</v>
      </c>
      <c r="T138" s="20">
        <f>VLOOKUP(D138,'sl metrics top horiz'!B:H,2,FALSE)</f>
        <v>147.45173815749104</v>
      </c>
      <c r="U138"/>
      <c r="V138" s="20"/>
      <c r="W138" s="44">
        <f>VLOOKUP(D138,'sl metrics top horiz'!$B:$H,5,FALSE)</f>
        <v>1933.2498672237034</v>
      </c>
      <c r="X138" s="44">
        <f>VLOOKUP(D138,'sl metrics top horiz'!Q:R,2,FALSE)</f>
        <v>1440.0686215069743</v>
      </c>
      <c r="Y138" s="44">
        <f>VLOOKUP(D138,'sl metrics top horiz'!M:O,3,FALSE)</f>
        <v>96.814107005432106</v>
      </c>
      <c r="Z138" s="44">
        <f>VLOOKUP(D138,'sl metrics top horiz'!B:K,8,FALSE)</f>
        <v>53.838367173333332</v>
      </c>
      <c r="AA138" s="44">
        <f>VLOOKUP(D138,'sl metrics top horiz'!B:K,9,FALSE)</f>
        <v>139.32741864000002</v>
      </c>
      <c r="AB138" s="44">
        <f t="shared" si="17"/>
        <v>193.16578581333334</v>
      </c>
      <c r="AC138" s="44">
        <f>VLOOKUP(D138,'sl metrics top horiz'!M:N,2,FALSE)</f>
        <v>0.38641616774974596</v>
      </c>
      <c r="AD138" s="20">
        <f>VLOOKUP(D138,'sl metrics top horiz'!$B:$H,6,FALSE)</f>
        <v>13.357762482766667</v>
      </c>
      <c r="AE138" s="44">
        <f>VLOOKUP(D138,'sl metrics top horiz'!$B:$H,7,FALSE)</f>
        <v>5.7530000000000001</v>
      </c>
      <c r="AJ138" s="23"/>
      <c r="AK138" s="23"/>
      <c r="AO138" s="44"/>
      <c r="AU138" s="20">
        <f>VLOOKUP(D138,'pl metrics'!A:H,5,FALSE)</f>
        <v>14</v>
      </c>
      <c r="AV138" s="20">
        <f>VLOOKUP(D138,'pl metrics'!BD:BH,2,FALSE)</f>
        <v>13</v>
      </c>
      <c r="AW138" s="20">
        <f>VLOOKUP(D138,'pl metrics'!BD:BH,3,FALSE)</f>
        <v>0</v>
      </c>
      <c r="AX138">
        <f>VLOOKUP(D138,'pl metrics'!J:S,5,FALSE)</f>
        <v>6</v>
      </c>
      <c r="AY138">
        <f>VLOOKUP(D138,'pl metrics'!AR:BB,11,FALSE)</f>
        <v>8</v>
      </c>
      <c r="AZ138" s="23">
        <f>VLOOKUP(D138,'pl metrics'!A:H,7,FALSE)</f>
        <v>5</v>
      </c>
      <c r="BA138" s="45">
        <f>VLOOKUP(D138,'pl metrics'!J:Q,7,FALSE)</f>
        <v>5.8</v>
      </c>
      <c r="BB138" s="45">
        <f>VLOOKUP(D138,'pl metrics'!BO:BP,2,FALSE)</f>
        <v>4.5</v>
      </c>
      <c r="BC138" s="44">
        <v>18.708286933869708</v>
      </c>
      <c r="BD138" s="44">
        <f t="shared" si="15"/>
        <v>14.20704050814243</v>
      </c>
      <c r="BE138" s="137">
        <f t="shared" si="16"/>
        <v>12.727922061357857</v>
      </c>
      <c r="BF138" s="44">
        <f>VLOOKUP(D138,'pl metrics'!A:H,8,FALSE)</f>
        <v>78.571428571428569</v>
      </c>
      <c r="BG138" s="45">
        <f>VLOOKUP(D138,'pl metrics'!J:Q,8,FALSE)</f>
        <v>83.333333333333343</v>
      </c>
      <c r="BH138" s="45">
        <f>VLOOKUP(D138,'pl metrics'!V:AA,5,FALSE)</f>
        <v>95.627390355054729</v>
      </c>
      <c r="BI138" s="44">
        <f>VLOOKUP(D138,'pl metrics'!AR:AX,6,FALSE)</f>
        <v>0</v>
      </c>
      <c r="BJ138" s="45">
        <f>VLOOKUP(D138,'pl metrics'!V:AA,6,FALSE)</f>
        <v>0</v>
      </c>
      <c r="BK138" s="45">
        <f>VLOOKUP(D138,'pl metrics'!J:S,9,FALSE)</f>
        <v>0</v>
      </c>
      <c r="BL138" s="45">
        <f>VLOOKUP(D138,'pl metrics'!V:AB,7,FALSE)</f>
        <v>4</v>
      </c>
      <c r="BM138" s="25">
        <f>VLOOKUP(D138,'pl metrics'!AR:BA,8,FALSE)</f>
        <v>2.766</v>
      </c>
      <c r="BN138" s="25">
        <f>VLOOKUP(D138,'pl metrics'!BD:BH,4,FALSE)</f>
        <v>2.6869999999999998</v>
      </c>
      <c r="BO138" s="44" t="str">
        <f>VLOOKUP(D138,'pl metrics'!BD:BH,5,FALSE)</f>
        <v>x</v>
      </c>
      <c r="BP138">
        <f>VLOOKUP(D138,'pl metrics'!AR:BA,9,FALSE)</f>
        <v>2.1850000000000001</v>
      </c>
      <c r="BQ138">
        <f>VLOOKUP(D138,'pl metrics'!AR:BA,10,FALSE)</f>
        <v>1.9179999999999999</v>
      </c>
      <c r="BR138" s="44">
        <f>VLOOKUP(D138,'pl metrics'!AN:AP,3,FALSE)</f>
        <v>26.8125</v>
      </c>
      <c r="BS138" s="13">
        <f>VLOOKUP(D138,'pl metrics'!AN:AP,2,FALSE)</f>
        <v>1.25</v>
      </c>
      <c r="BT138" s="44">
        <f>VLOOKUP(D138,'pl metrics'!AJ:AK,2,FALSE)</f>
        <v>46.127499999999998</v>
      </c>
      <c r="BU138" s="44">
        <f>VLOOKUP(D138,'pl metrics'!$AE:$AH,2,FALSE)</f>
        <v>87.012500000000003</v>
      </c>
      <c r="BV138" s="44">
        <f>VLOOKUP(D138,'pl metrics'!$AE:$AH,3,FALSE)</f>
        <v>5.5125000000000002</v>
      </c>
      <c r="BW138" s="44">
        <f>VLOOKUP(D138,'pl metrics'!$AE:$AH,4,FALSE)</f>
        <v>12.7525</v>
      </c>
      <c r="BX138" t="str">
        <f>VLOOKUP(B138,'site info'!H:T,11,FALSE)</f>
        <v>Shrub</v>
      </c>
      <c r="BY138" t="str">
        <f>VLOOKUP(B138,'site info'!H:T,13,FALSE)</f>
        <v>Brackish</v>
      </c>
      <c r="BZ138" t="str">
        <f>VLOOKUP(B138,'site info'!H:T,12,FALSE)</f>
        <v>Tidal</v>
      </c>
      <c r="CA138" t="str">
        <f>VLOOKUP(H138,'site info'!G:U,15,FALSE)</f>
        <v>Yes</v>
      </c>
      <c r="CB138" t="s">
        <v>1040</v>
      </c>
      <c r="CC138" s="44">
        <v>1933.2498672237034</v>
      </c>
      <c r="CD138" s="90" t="s">
        <v>1040</v>
      </c>
    </row>
    <row r="139" spans="1:82" x14ac:dyDescent="0.25">
      <c r="A139" t="s">
        <v>442</v>
      </c>
      <c r="B139" t="s">
        <v>460</v>
      </c>
      <c r="C139" t="s">
        <v>457</v>
      </c>
      <c r="D139" s="43" t="s">
        <v>460</v>
      </c>
      <c r="E139" t="s">
        <v>456</v>
      </c>
      <c r="F139">
        <f>VLOOKUP(B139,'site info'!H:M,5,FALSE)</f>
        <v>35.89067</v>
      </c>
      <c r="G139">
        <f>VLOOKUP(B139,'site info'!H:M,6,FALSE)</f>
        <v>-75.9191</v>
      </c>
      <c r="H139" t="s">
        <v>457</v>
      </c>
      <c r="I139" s="20">
        <v>2016</v>
      </c>
      <c r="J139" s="20">
        <v>13</v>
      </c>
      <c r="K139" s="20">
        <v>2</v>
      </c>
      <c r="L139" s="20">
        <v>2</v>
      </c>
      <c r="M139" s="22">
        <v>3.1934479149970203E-3</v>
      </c>
      <c r="N139" s="24">
        <v>4.2290948434938499E-4</v>
      </c>
      <c r="O139" s="23" t="s">
        <v>28</v>
      </c>
      <c r="P139" s="20" t="s">
        <v>26</v>
      </c>
      <c r="Q139" s="23">
        <v>0.4</v>
      </c>
      <c r="R139">
        <v>0.36</v>
      </c>
      <c r="S139">
        <v>0.6</v>
      </c>
      <c r="T139" s="20">
        <f>VLOOKUP(D139,'sl metrics top horiz'!B:H,2,FALSE)</f>
        <v>17.607571356177587</v>
      </c>
      <c r="U139"/>
      <c r="V139" s="20"/>
      <c r="W139" s="44">
        <f>VLOOKUP(D139,'sl metrics top horiz'!$B:$H,5,FALSE)</f>
        <v>293.32388482686423</v>
      </c>
      <c r="X139" s="44">
        <f>VLOOKUP(D139,'sl metrics top horiz'!Q:R,2,FALSE)</f>
        <v>95.048254280701897</v>
      </c>
      <c r="Y139" s="44">
        <f>VLOOKUP(D139,'sl metrics top horiz'!M:O,3,FALSE)</f>
        <v>22.905136418370372</v>
      </c>
      <c r="Z139" s="44">
        <f>VLOOKUP(D139,'sl metrics top horiz'!B:K,8,FALSE)</f>
        <v>16.485358426666668</v>
      </c>
      <c r="AA139" s="44">
        <f>VLOOKUP(D139,'sl metrics top horiz'!B:K,9,FALSE)</f>
        <v>39.159861920000004</v>
      </c>
      <c r="AB139" s="44">
        <f t="shared" si="17"/>
        <v>55.645220346666676</v>
      </c>
      <c r="AC139" s="44">
        <f>VLOOKUP(D139,'sl metrics top horiz'!M:N,2,FALSE)</f>
        <v>0.42097590794228895</v>
      </c>
      <c r="AD139" s="20">
        <f>VLOOKUP(D139,'sl metrics top horiz'!$B:$H,6,FALSE)</f>
        <v>13.892717999466667</v>
      </c>
      <c r="AE139" s="44">
        <f>VLOOKUP(D139,'sl metrics top horiz'!$B:$H,7,FALSE)</f>
        <v>4.4080000000000004</v>
      </c>
      <c r="AJ139" s="23"/>
      <c r="AK139" s="23"/>
      <c r="AO139" s="44"/>
      <c r="AU139" s="20">
        <f>VLOOKUP(D139,'pl metrics'!A:H,5,FALSE)</f>
        <v>24</v>
      </c>
      <c r="AV139" s="20">
        <f>VLOOKUP(D139,'pl metrics'!BD:BH,2,FALSE)</f>
        <v>23</v>
      </c>
      <c r="AW139" s="20">
        <f>VLOOKUP(D139,'pl metrics'!BD:BH,3,FALSE)</f>
        <v>0</v>
      </c>
      <c r="AX139">
        <f>VLOOKUP(D139,'pl metrics'!J:S,5,FALSE)</f>
        <v>6</v>
      </c>
      <c r="AY139">
        <f>VLOOKUP(D139,'pl metrics'!AR:BB,11,FALSE)</f>
        <v>18</v>
      </c>
      <c r="AZ139" s="23">
        <f>VLOOKUP(D139,'pl metrics'!A:H,7,FALSE)</f>
        <v>4.9318181818181817</v>
      </c>
      <c r="BA139" s="45">
        <f>VLOOKUP(D139,'pl metrics'!J:Q,7,FALSE)</f>
        <v>6.3</v>
      </c>
      <c r="BB139" s="45">
        <f>VLOOKUP(D139,'pl metrics'!BO:BP,2,FALSE)</f>
        <v>4.5294117647058822</v>
      </c>
      <c r="BC139" s="44">
        <v>24.160876099270435</v>
      </c>
      <c r="BD139" s="44">
        <f t="shared" si="15"/>
        <v>15.43178537953402</v>
      </c>
      <c r="BE139" s="137">
        <f t="shared" si="16"/>
        <v>19.216666641657937</v>
      </c>
      <c r="BF139" s="44">
        <f>VLOOKUP(D139,'pl metrics'!A:H,8,FALSE)</f>
        <v>16.666666666666664</v>
      </c>
      <c r="BG139" s="45">
        <f>VLOOKUP(D139,'pl metrics'!J:Q,8,FALSE)</f>
        <v>0</v>
      </c>
      <c r="BH139" s="45">
        <f>VLOOKUP(D139,'pl metrics'!V:AA,5,FALSE)</f>
        <v>10.430600982130635</v>
      </c>
      <c r="BI139" s="44">
        <f>VLOOKUP(D139,'pl metrics'!AR:AX,6,FALSE)</f>
        <v>0</v>
      </c>
      <c r="BJ139" s="45">
        <f>VLOOKUP(D139,'pl metrics'!V:AA,6,FALSE)</f>
        <v>0</v>
      </c>
      <c r="BK139" s="45">
        <f>VLOOKUP(D139,'pl metrics'!J:S,9,FALSE)</f>
        <v>0</v>
      </c>
      <c r="BL139" s="45">
        <f>VLOOKUP(D139,'pl metrics'!V:AB,7,FALSE)</f>
        <v>3.2272727272727271</v>
      </c>
      <c r="BM139" s="25">
        <f>VLOOKUP(D139,'pl metrics'!AR:BA,8,FALSE)</f>
        <v>3.3109999999999999</v>
      </c>
      <c r="BN139" s="25">
        <f>VLOOKUP(D139,'pl metrics'!BD:BH,4,FALSE)</f>
        <v>3.266</v>
      </c>
      <c r="BO139" s="44" t="str">
        <f>VLOOKUP(D139,'pl metrics'!BD:BH,5,FALSE)</f>
        <v>x</v>
      </c>
      <c r="BP139">
        <f>VLOOKUP(D139,'pl metrics'!AR:BA,9,FALSE)</f>
        <v>3.0329999999999999</v>
      </c>
      <c r="BQ139">
        <f>VLOOKUP(D139,'pl metrics'!AR:BA,10,FALSE)</f>
        <v>1.883</v>
      </c>
      <c r="BR139" s="44">
        <f>VLOOKUP(D139,'pl metrics'!AN:AP,3,FALSE)</f>
        <v>186.41250000000002</v>
      </c>
      <c r="BS139" s="13">
        <f>VLOOKUP(D139,'pl metrics'!AN:AP,2,FALSE)</f>
        <v>9.25</v>
      </c>
      <c r="BT139" s="44">
        <f>VLOOKUP(D139,'pl metrics'!AJ:AK,2,FALSE)</f>
        <v>22.046249999999993</v>
      </c>
      <c r="BU139" s="44">
        <f>VLOOKUP(D139,'pl metrics'!$AE:$AH,2,FALSE)</f>
        <v>1.1399999999999999</v>
      </c>
      <c r="BV139" s="44">
        <f>VLOOKUP(D139,'pl metrics'!$AE:$AH,3,FALSE)</f>
        <v>161.64124999999999</v>
      </c>
      <c r="BW139" s="44">
        <f>VLOOKUP(D139,'pl metrics'!$AE:$AH,4,FALSE)</f>
        <v>5.0175000000000001</v>
      </c>
      <c r="BX139" t="str">
        <f>VLOOKUP(B139,'site info'!H:T,11,FALSE)</f>
        <v>Forest</v>
      </c>
      <c r="BY139" t="str">
        <f>VLOOKUP(B139,'site info'!H:T,13,FALSE)</f>
        <v>Fresh</v>
      </c>
      <c r="BZ139" t="str">
        <f>VLOOKUP(B139,'site info'!H:T,12,FALSE)</f>
        <v>Non-tidal</v>
      </c>
      <c r="CA139" t="str">
        <f>VLOOKUP(H139,'site info'!G:U,15,FALSE)</f>
        <v>Yes</v>
      </c>
      <c r="CB139" t="s">
        <v>1041</v>
      </c>
      <c r="CC139" s="44">
        <v>293.32388482686423</v>
      </c>
      <c r="CD139" s="90" t="s">
        <v>1040</v>
      </c>
    </row>
    <row r="140" spans="1:82" x14ac:dyDescent="0.25">
      <c r="A140" t="s">
        <v>442</v>
      </c>
      <c r="B140" t="s">
        <v>463</v>
      </c>
      <c r="C140" t="s">
        <v>462</v>
      </c>
      <c r="D140" s="43" t="s">
        <v>463</v>
      </c>
      <c r="E140" t="s">
        <v>461</v>
      </c>
      <c r="F140">
        <f>VLOOKUP(B140,'site info'!H:M,5,FALSE)</f>
        <v>35.919080000000001</v>
      </c>
      <c r="G140">
        <f>VLOOKUP(B140,'site info'!H:M,6,FALSE)</f>
        <v>-75.794269999999997</v>
      </c>
      <c r="H140" t="s">
        <v>462</v>
      </c>
      <c r="I140" s="20">
        <v>2009</v>
      </c>
      <c r="J140" s="20">
        <v>7</v>
      </c>
      <c r="K140" s="20">
        <v>1</v>
      </c>
      <c r="L140" s="20">
        <v>1</v>
      </c>
      <c r="M140" s="22">
        <v>3.5691639254501464E-3</v>
      </c>
      <c r="N140" s="24">
        <v>7.4060882839453003E-3</v>
      </c>
      <c r="O140" s="48" t="s">
        <v>28</v>
      </c>
      <c r="P140" s="68" t="s">
        <v>26</v>
      </c>
      <c r="Q140" s="23">
        <v>0.60960000000000003</v>
      </c>
      <c r="R140">
        <v>2.5000000000000001E-2</v>
      </c>
      <c r="S140">
        <v>2.5000000000000001E-2</v>
      </c>
      <c r="V140" s="23">
        <f>VLOOKUP(D140,'sl metrics top horiz'!$B:$H,4,FALSE)</f>
        <v>9.76</v>
      </c>
      <c r="W140" s="44">
        <f>VLOOKUP(D140,'sl metrics top horiz'!$B:$H,5,FALSE)</f>
        <v>203</v>
      </c>
      <c r="Y140" s="44">
        <f>VLOOKUP(D140,'sl metrics top horiz'!M:O,3,FALSE)</f>
        <v>45</v>
      </c>
      <c r="Z140" s="44">
        <f>VLOOKUP(D140,'sl metrics top horiz'!B:K,8,FALSE)</f>
        <v>145</v>
      </c>
      <c r="AA140" s="44">
        <f>VLOOKUP(D140,'sl metrics top horiz'!B:K,9,FALSE)</f>
        <v>119</v>
      </c>
      <c r="AB140" s="44">
        <f t="shared" si="17"/>
        <v>264</v>
      </c>
      <c r="AC140" s="44">
        <f>VLOOKUP(D140,'sl metrics top horiz'!M:N,2,FALSE)</f>
        <v>1.2184873949579831</v>
      </c>
      <c r="AE140" s="44">
        <f>VLOOKUP(D140,'sl metrics top horiz'!$B:$H,7,FALSE)</f>
        <v>4.0999999999999996</v>
      </c>
      <c r="AJ140" s="23"/>
      <c r="AK140" s="23"/>
      <c r="AO140" s="44"/>
      <c r="AU140" s="20">
        <f>VLOOKUP(D140,'pl metrics'!A:H,5,FALSE)</f>
        <v>23</v>
      </c>
      <c r="AV140" s="20">
        <f>VLOOKUP(D140,'pl metrics'!BD:BH,2,FALSE)</f>
        <v>23</v>
      </c>
      <c r="AW140" s="20">
        <f>VLOOKUP(D140,'pl metrics'!BD:BH,3,FALSE)</f>
        <v>0</v>
      </c>
      <c r="AX140">
        <f>VLOOKUP(D140,'pl metrics'!J:S,5,FALSE)</f>
        <v>11</v>
      </c>
      <c r="AY140">
        <f>VLOOKUP(D140,'pl metrics'!AR:BB,11,FALSE)</f>
        <v>12</v>
      </c>
      <c r="AZ140" s="23">
        <f>VLOOKUP(D140,'pl metrics'!A:H,7,FALSE)</f>
        <v>6.4090909090909092</v>
      </c>
      <c r="BA140" s="45">
        <f>VLOOKUP(D140,'pl metrics'!J:Q,7,FALSE)</f>
        <v>6.8</v>
      </c>
      <c r="BB140" s="45">
        <f>VLOOKUP(D140,'pl metrics'!BO:BP,2,FALSE)</f>
        <v>6.083333333333333</v>
      </c>
      <c r="BC140" s="44">
        <v>30.736920217595156</v>
      </c>
      <c r="BD140" s="44">
        <f t="shared" si="15"/>
        <v>22.553048574416717</v>
      </c>
      <c r="BE140" s="137">
        <f t="shared" si="16"/>
        <v>21.073284825421339</v>
      </c>
      <c r="BF140" s="44">
        <f>VLOOKUP(D140,'pl metrics'!A:H,8,FALSE)</f>
        <v>26.086956521739129</v>
      </c>
      <c r="BG140" s="45">
        <f>VLOOKUP(D140,'pl metrics'!J:Q,8,FALSE)</f>
        <v>18.181818181818183</v>
      </c>
      <c r="BH140" s="45">
        <f>VLOOKUP(D140,'pl metrics'!V:AA,5,FALSE)</f>
        <v>45.320362294532046</v>
      </c>
      <c r="BI140" s="44">
        <f>VLOOKUP(D140,'pl metrics'!AR:AX,6,FALSE)</f>
        <v>0</v>
      </c>
      <c r="BJ140" s="45">
        <f>VLOOKUP(D140,'pl metrics'!V:AA,6,FALSE)</f>
        <v>0</v>
      </c>
      <c r="BK140" s="45">
        <f>VLOOKUP(D140,'pl metrics'!J:S,9,FALSE)</f>
        <v>0</v>
      </c>
      <c r="BL140" s="45">
        <f>VLOOKUP(D140,'pl metrics'!V:AB,7,FALSE)</f>
        <v>4.3478260869565215</v>
      </c>
      <c r="BM140" s="25">
        <f>VLOOKUP(D140,'pl metrics'!AR:BA,8,FALSE)</f>
        <v>3.331</v>
      </c>
      <c r="BN140" s="25">
        <f>VLOOKUP(D140,'pl metrics'!BD:BH,4,FALSE)</f>
        <v>3.331</v>
      </c>
      <c r="BO140" s="44" t="str">
        <f>VLOOKUP(D140,'pl metrics'!BD:BH,5,FALSE)</f>
        <v>x</v>
      </c>
      <c r="BP140">
        <f>VLOOKUP(D140,'pl metrics'!AR:BA,9,FALSE)</f>
        <v>2.67</v>
      </c>
      <c r="BQ140">
        <f>VLOOKUP(D140,'pl metrics'!AR:BA,10,FALSE)</f>
        <v>2.6</v>
      </c>
      <c r="BR140" s="44">
        <f>VLOOKUP(D140,'pl metrics'!AN:AP,3,FALSE)</f>
        <v>105.35000000000001</v>
      </c>
      <c r="BS140" s="13">
        <f>VLOOKUP(D140,'pl metrics'!AN:AP,2,FALSE)</f>
        <v>43</v>
      </c>
      <c r="BT140" s="44">
        <f>VLOOKUP(D140,'pl metrics'!AJ:AK,2,FALSE)</f>
        <v>21.639999999999993</v>
      </c>
      <c r="BU140" s="44">
        <f>VLOOKUP(D140,'pl metrics'!$AE:$AH,2,FALSE)</f>
        <v>33.01</v>
      </c>
      <c r="BV140" s="44">
        <f>VLOOKUP(D140,'pl metrics'!$AE:$AH,3,FALSE)</f>
        <v>3.0149999999999997</v>
      </c>
      <c r="BW140" s="44">
        <f>VLOOKUP(D140,'pl metrics'!$AE:$AH,4,FALSE)</f>
        <v>2.0049999999999999</v>
      </c>
      <c r="BX140" t="s">
        <v>26</v>
      </c>
      <c r="BY140" t="str">
        <f>VLOOKUP(B140,'site info'!H:T,13,FALSE)</f>
        <v>Transitional</v>
      </c>
      <c r="BZ140" t="str">
        <f>VLOOKUP(B140,'site info'!H:T,12,FALSE)</f>
        <v>Tidal</v>
      </c>
      <c r="CA140" t="str">
        <f>VLOOKUP(H140,'site info'!G:U,15,FALSE)</f>
        <v>Yes</v>
      </c>
      <c r="CB140" t="s">
        <v>1041</v>
      </c>
      <c r="CC140" s="44">
        <v>203</v>
      </c>
      <c r="CD140" s="90" t="s">
        <v>1040</v>
      </c>
    </row>
    <row r="141" spans="1:82" x14ac:dyDescent="0.25">
      <c r="A141" t="s">
        <v>442</v>
      </c>
      <c r="B141" t="s">
        <v>465</v>
      </c>
      <c r="C141" t="s">
        <v>462</v>
      </c>
      <c r="D141" s="43" t="s">
        <v>465</v>
      </c>
      <c r="E141" t="s">
        <v>461</v>
      </c>
      <c r="F141">
        <f>VLOOKUP(B141,'site info'!H:M,5,FALSE)</f>
        <v>35.919080000000001</v>
      </c>
      <c r="G141">
        <f>VLOOKUP(B141,'site info'!H:M,6,FALSE)</f>
        <v>-75.794269999999997</v>
      </c>
      <c r="H141" t="s">
        <v>462</v>
      </c>
      <c r="I141" s="20">
        <v>2016</v>
      </c>
      <c r="J141" s="20">
        <v>7</v>
      </c>
      <c r="K141" s="20">
        <v>2</v>
      </c>
      <c r="L141" s="20">
        <v>2</v>
      </c>
      <c r="M141" s="22">
        <v>3.5691639254501464E-3</v>
      </c>
      <c r="N141" s="24">
        <v>7.4060882839453003E-3</v>
      </c>
      <c r="O141" s="107" t="s">
        <v>77</v>
      </c>
      <c r="P141" s="68" t="s">
        <v>45</v>
      </c>
      <c r="Q141" s="23">
        <v>0.60960000000000003</v>
      </c>
      <c r="R141">
        <v>2.5000000000000001E-2</v>
      </c>
      <c r="S141">
        <v>2.5000000000000001E-2</v>
      </c>
      <c r="T141" s="20">
        <f>VLOOKUP(D141,'sl metrics top horiz'!B:H,2,FALSE)</f>
        <v>97.368541810645908</v>
      </c>
      <c r="U141"/>
      <c r="V141" s="20"/>
      <c r="W141" s="44">
        <f>VLOOKUP(D141,'sl metrics top horiz'!$B:$H,5,FALSE)</f>
        <v>2994.502328792099</v>
      </c>
      <c r="X141" s="44">
        <f>VLOOKUP(D141,'sl metrics top horiz'!Q:R,2,FALSE)</f>
        <v>6386.0842007027777</v>
      </c>
      <c r="Y141" s="44">
        <f>VLOOKUP(D141,'sl metrics top horiz'!M:O,3,FALSE)</f>
        <v>100.16206710123458</v>
      </c>
      <c r="Z141" s="44">
        <f>VLOOKUP(D141,'sl metrics top horiz'!B:K,8,FALSE)</f>
        <v>44.255101119999999</v>
      </c>
      <c r="AA141" s="44">
        <f>VLOOKUP(D141,'sl metrics top horiz'!B:K,9,FALSE)</f>
        <v>185.99160543999997</v>
      </c>
      <c r="AB141" s="44">
        <f t="shared" si="17"/>
        <v>230.24670655999998</v>
      </c>
      <c r="AC141" s="44">
        <f>VLOOKUP(D141,'sl metrics top horiz'!M:N,2,FALSE)</f>
        <v>0.23794138996384162</v>
      </c>
      <c r="AD141" s="20">
        <f>VLOOKUP(D141,'sl metrics top horiz'!$B:$H,6,FALSE)</f>
        <v>1.0109274404666666</v>
      </c>
      <c r="AE141" s="44">
        <f>VLOOKUP(D141,'sl metrics top horiz'!$B:$H,7,FALSE)</f>
        <v>4.4370000000000003</v>
      </c>
      <c r="AJ141" s="23"/>
      <c r="AK141" s="23"/>
      <c r="AO141" s="44"/>
      <c r="AU141" s="20">
        <f>VLOOKUP(D141,'pl metrics'!A:H,5,FALSE)</f>
        <v>18</v>
      </c>
      <c r="AV141" s="20">
        <f>VLOOKUP(D141,'pl metrics'!BD:BH,2,FALSE)</f>
        <v>18</v>
      </c>
      <c r="AW141" s="20">
        <f>VLOOKUP(D141,'pl metrics'!BD:BH,3,FALSE)</f>
        <v>0</v>
      </c>
      <c r="AX141">
        <f>VLOOKUP(D141,'pl metrics'!J:S,5,FALSE)</f>
        <v>8</v>
      </c>
      <c r="AY141">
        <f>VLOOKUP(D141,'pl metrics'!AR:BB,11,FALSE)</f>
        <v>10</v>
      </c>
      <c r="AZ141" s="23">
        <f>VLOOKUP(D141,'pl metrics'!A:H,7,FALSE)</f>
        <v>5.333333333333333</v>
      </c>
      <c r="BA141" s="45">
        <f>VLOOKUP(D141,'pl metrics'!J:Q,7,FALSE)</f>
        <v>5.375</v>
      </c>
      <c r="BB141" s="45">
        <f>VLOOKUP(D141,'pl metrics'!BO:BP,2,FALSE)</f>
        <v>5.3</v>
      </c>
      <c r="BC141" s="44">
        <v>22.627416997969519</v>
      </c>
      <c r="BD141" s="44">
        <f t="shared" si="15"/>
        <v>15.202795795510772</v>
      </c>
      <c r="BE141" s="137">
        <f t="shared" si="16"/>
        <v>16.760071598892409</v>
      </c>
      <c r="BF141" s="44">
        <f>VLOOKUP(D141,'pl metrics'!A:H,8,FALSE)</f>
        <v>38.888888888888893</v>
      </c>
      <c r="BG141" s="45">
        <f>VLOOKUP(D141,'pl metrics'!J:Q,8,FALSE)</f>
        <v>50</v>
      </c>
      <c r="BH141" s="45">
        <f>VLOOKUP(D141,'pl metrics'!V:AA,5,FALSE)</f>
        <v>54.763571734012949</v>
      </c>
      <c r="BI141" s="44">
        <f>VLOOKUP(D141,'pl metrics'!AR:AX,6,FALSE)</f>
        <v>0</v>
      </c>
      <c r="BJ141" s="45">
        <f>VLOOKUP(D141,'pl metrics'!V:AA,6,FALSE)</f>
        <v>0</v>
      </c>
      <c r="BK141" s="45">
        <f>VLOOKUP(D141,'pl metrics'!J:S,9,FALSE)</f>
        <v>0</v>
      </c>
      <c r="BL141" s="45">
        <f>VLOOKUP(D141,'pl metrics'!V:AB,7,FALSE)</f>
        <v>4.0555555555555554</v>
      </c>
      <c r="BM141" s="25">
        <f>VLOOKUP(D141,'pl metrics'!AR:BA,8,FALSE)</f>
        <v>3.03</v>
      </c>
      <c r="BN141" s="25">
        <f>VLOOKUP(D141,'pl metrics'!BD:BH,4,FALSE)</f>
        <v>3.03</v>
      </c>
      <c r="BO141" s="44" t="str">
        <f>VLOOKUP(D141,'pl metrics'!BD:BH,5,FALSE)</f>
        <v>x</v>
      </c>
      <c r="BP141">
        <f>VLOOKUP(D141,'pl metrics'!AR:BA,9,FALSE)</f>
        <v>2.4180000000000001</v>
      </c>
      <c r="BQ141">
        <f>VLOOKUP(D141,'pl metrics'!AR:BA,10,FALSE)</f>
        <v>2.2200000000000002</v>
      </c>
      <c r="BR141" s="44">
        <v>0</v>
      </c>
      <c r="BS141" s="13">
        <v>0</v>
      </c>
      <c r="BT141" s="44">
        <f>VLOOKUP(D141,'pl metrics'!AJ:AK,2,FALSE)</f>
        <v>24.661249999999992</v>
      </c>
      <c r="BU141" s="44">
        <f>VLOOKUP(D141,'pl metrics'!$AE:$AH,2,FALSE)</f>
        <v>23.254999999999999</v>
      </c>
      <c r="BV141" s="44">
        <f>VLOOKUP(D141,'pl metrics'!$AE:$AH,3,FALSE)</f>
        <v>6.3887499999999999</v>
      </c>
      <c r="BW141" s="44">
        <f>VLOOKUP(D141,'pl metrics'!$AE:$AH,4,FALSE)</f>
        <v>9.2662499999999994</v>
      </c>
      <c r="BX141" t="s">
        <v>26</v>
      </c>
      <c r="BY141" t="str">
        <f>VLOOKUP(B141,'site info'!H:T,13,FALSE)</f>
        <v>Transitional</v>
      </c>
      <c r="BZ141" t="str">
        <f>VLOOKUP(B141,'site info'!H:T,12,FALSE)</f>
        <v>Tidal</v>
      </c>
      <c r="CA141" t="str">
        <f>VLOOKUP(H141,'site info'!G:U,15,FALSE)</f>
        <v>Yes</v>
      </c>
      <c r="CB141" t="s">
        <v>1040</v>
      </c>
      <c r="CC141" s="44">
        <v>2994.502328792099</v>
      </c>
      <c r="CD141" s="90" t="s">
        <v>1040</v>
      </c>
    </row>
    <row r="142" spans="1:82" x14ac:dyDescent="0.25">
      <c r="A142" t="s">
        <v>442</v>
      </c>
      <c r="B142" t="s">
        <v>468</v>
      </c>
      <c r="C142" t="s">
        <v>467</v>
      </c>
      <c r="D142" s="43" t="s">
        <v>468</v>
      </c>
      <c r="E142" t="s">
        <v>466</v>
      </c>
      <c r="F142">
        <f>VLOOKUP(B142,'site info'!H:M,5,FALSE)</f>
        <v>35.945459999999997</v>
      </c>
      <c r="G142">
        <f>VLOOKUP(B142,'site info'!H:M,6,FALSE)</f>
        <v>-75.830060000000003</v>
      </c>
      <c r="H142" t="s">
        <v>467</v>
      </c>
      <c r="I142" s="20">
        <v>2003</v>
      </c>
      <c r="J142" s="20">
        <v>13</v>
      </c>
      <c r="K142" s="20">
        <v>1</v>
      </c>
      <c r="L142" s="20">
        <v>1</v>
      </c>
      <c r="M142" s="22">
        <v>1.1905055153218881E-3</v>
      </c>
      <c r="N142" s="24">
        <v>1.9865715111704592E-3</v>
      </c>
      <c r="O142" s="23" t="s">
        <v>77</v>
      </c>
      <c r="P142" s="20" t="s">
        <v>26</v>
      </c>
      <c r="Q142" s="23">
        <v>0.30480000000000002</v>
      </c>
      <c r="R142">
        <v>2.5000000000000001E-2</v>
      </c>
      <c r="S142">
        <v>2.5000000000000001E-2</v>
      </c>
      <c r="V142" s="23">
        <f>VLOOKUP(D142,'sl metrics top horiz'!$B:$H,4,FALSE)</f>
        <v>27.855</v>
      </c>
      <c r="W142" s="44">
        <f>VLOOKUP(D142,'sl metrics top horiz'!$B:$H,5,FALSE)</f>
        <v>512.25</v>
      </c>
      <c r="Y142" s="44">
        <f>VLOOKUP(D142,'sl metrics top horiz'!M:O,3,FALSE)</f>
        <v>56.5</v>
      </c>
      <c r="Z142" s="44">
        <f>VLOOKUP(D142,'sl metrics top horiz'!B:K,8,FALSE)</f>
        <v>207.25</v>
      </c>
      <c r="AA142" s="44">
        <f>VLOOKUP(D142,'sl metrics top horiz'!B:K,9,FALSE)</f>
        <v>264.25</v>
      </c>
      <c r="AB142" s="44">
        <f t="shared" si="17"/>
        <v>471.5</v>
      </c>
      <c r="AC142" s="44">
        <f>VLOOKUP(D142,'sl metrics top horiz'!M:N,2,FALSE)</f>
        <v>0.78429517502365187</v>
      </c>
      <c r="AE142" s="44">
        <f>VLOOKUP(D142,'sl metrics top horiz'!$B:$H,7,FALSE)</f>
        <v>3.55</v>
      </c>
      <c r="AJ142" s="23"/>
      <c r="AK142" s="23"/>
      <c r="AO142" s="44"/>
      <c r="AU142" s="20">
        <f>VLOOKUP(D142,'pl metrics'!A:H,5,FALSE)</f>
        <v>16</v>
      </c>
      <c r="AV142" s="20">
        <f>VLOOKUP(D142,'pl metrics'!BD:BH,2,FALSE)</f>
        <v>16</v>
      </c>
      <c r="AW142" s="20">
        <f>VLOOKUP(D142,'pl metrics'!BD:BH,3,FALSE)</f>
        <v>0</v>
      </c>
      <c r="AX142">
        <f>VLOOKUP(D142,'pl metrics'!J:S,5,FALSE)</f>
        <v>1</v>
      </c>
      <c r="AY142">
        <f>VLOOKUP(D142,'pl metrics'!AR:BB,11,FALSE)</f>
        <v>15</v>
      </c>
      <c r="AZ142" s="23">
        <f>VLOOKUP(D142,'pl metrics'!A:H,7,FALSE)</f>
        <v>6.125</v>
      </c>
      <c r="BA142" s="45">
        <f>VLOOKUP(D142,'pl metrics'!J:Q,7,FALSE)</f>
        <v>8</v>
      </c>
      <c r="BB142" s="45">
        <f>VLOOKUP(D142,'pl metrics'!BO:BP,2,FALSE)</f>
        <v>6</v>
      </c>
      <c r="BC142" s="44">
        <v>24.5</v>
      </c>
      <c r="BD142" s="44">
        <f t="shared" si="15"/>
        <v>8</v>
      </c>
      <c r="BE142" s="137">
        <f t="shared" si="16"/>
        <v>23.237900077244504</v>
      </c>
      <c r="BF142" s="44">
        <f>VLOOKUP(D142,'pl metrics'!A:H,8,FALSE)</f>
        <v>25</v>
      </c>
      <c r="BG142" s="45">
        <f>VLOOKUP(D142,'pl metrics'!J:Q,8,FALSE)</f>
        <v>0</v>
      </c>
      <c r="BH142" s="45">
        <f>VLOOKUP(D142,'pl metrics'!V:AA,5,FALSE)</f>
        <v>29.846325030282845</v>
      </c>
      <c r="BI142" s="44">
        <f>VLOOKUP(D142,'pl metrics'!AR:AX,6,FALSE)</f>
        <v>0</v>
      </c>
      <c r="BJ142" s="45">
        <f>VLOOKUP(D142,'pl metrics'!V:AA,6,FALSE)</f>
        <v>0</v>
      </c>
      <c r="BK142" s="45">
        <f>VLOOKUP(D142,'pl metrics'!J:S,9,FALSE)</f>
        <v>0</v>
      </c>
      <c r="BL142" s="45">
        <f>VLOOKUP(D142,'pl metrics'!V:AB,7,FALSE)</f>
        <v>3.75</v>
      </c>
      <c r="BM142" s="25">
        <f>VLOOKUP(D142,'pl metrics'!AR:BA,8,FALSE)</f>
        <v>2.8540000000000001</v>
      </c>
      <c r="BN142" s="25">
        <f>VLOOKUP(D142,'pl metrics'!BD:BH,4,FALSE)</f>
        <v>2.8540000000000001</v>
      </c>
      <c r="BO142" s="44" t="str">
        <f>VLOOKUP(D142,'pl metrics'!BD:BH,5,FALSE)</f>
        <v>x</v>
      </c>
      <c r="BP142">
        <f>VLOOKUP(D142,'pl metrics'!AR:BA,9,FALSE)</f>
        <v>2.7890000000000001</v>
      </c>
      <c r="BQ142">
        <f>VLOOKUP(D142,'pl metrics'!AR:BA,10,FALSE)</f>
        <v>0</v>
      </c>
      <c r="BR142" s="44">
        <f>VLOOKUP(D142,'pl metrics'!AN:AP,3,FALSE)</f>
        <v>418.07</v>
      </c>
      <c r="BS142" s="13">
        <f>VLOOKUP(D142,'pl metrics'!AN:AP,2,FALSE)</f>
        <v>58.6</v>
      </c>
      <c r="BT142" s="44">
        <f>VLOOKUP(D142,'pl metrics'!AJ:AK,2,FALSE)</f>
        <v>0.05</v>
      </c>
      <c r="BU142" s="44">
        <f>VLOOKUP(D142,'pl metrics'!$AE:$AH,2,FALSE)</f>
        <v>85.753749999999997</v>
      </c>
      <c r="BV142" s="44">
        <f>VLOOKUP(D142,'pl metrics'!$AE:$AH,3,FALSE)</f>
        <v>42.902500000000003</v>
      </c>
      <c r="BW142" s="44">
        <f>VLOOKUP(D142,'pl metrics'!$AE:$AH,4,FALSE)</f>
        <v>1.75125</v>
      </c>
      <c r="BX142" t="str">
        <f>VLOOKUP(B142,'site info'!H:T,11,FALSE)</f>
        <v>Forest</v>
      </c>
      <c r="BY142" t="str">
        <f>VLOOKUP(B142,'site info'!H:T,13,FALSE)</f>
        <v>Transitional</v>
      </c>
      <c r="BZ142" t="str">
        <f>VLOOKUP(B142,'site info'!H:T,12,FALSE)</f>
        <v>Non-tidal</v>
      </c>
      <c r="CA142" t="str">
        <f>VLOOKUP(H142,'site info'!G:U,15,FALSE)</f>
        <v>Yes</v>
      </c>
      <c r="CB142" t="s">
        <v>1040</v>
      </c>
      <c r="CC142" s="44">
        <v>512.25</v>
      </c>
      <c r="CD142" s="90" t="s">
        <v>1040</v>
      </c>
    </row>
    <row r="143" spans="1:82" ht="14.25" customHeight="1" x14ac:dyDescent="0.25">
      <c r="A143" t="s">
        <v>442</v>
      </c>
      <c r="B143" t="s">
        <v>469</v>
      </c>
      <c r="C143" t="s">
        <v>467</v>
      </c>
      <c r="D143" s="43" t="s">
        <v>469</v>
      </c>
      <c r="E143" t="s">
        <v>466</v>
      </c>
      <c r="F143">
        <f>VLOOKUP(B143,'site info'!H:M,5,FALSE)</f>
        <v>35.945459999999997</v>
      </c>
      <c r="G143">
        <f>VLOOKUP(B143,'site info'!H:M,6,FALSE)</f>
        <v>-75.830060000000003</v>
      </c>
      <c r="H143" t="s">
        <v>467</v>
      </c>
      <c r="I143" s="20">
        <v>2016</v>
      </c>
      <c r="J143" s="20">
        <v>13</v>
      </c>
      <c r="K143" s="20">
        <v>2</v>
      </c>
      <c r="L143" s="20">
        <v>2</v>
      </c>
      <c r="M143" s="22">
        <v>1.1905055153218881E-3</v>
      </c>
      <c r="N143" s="24">
        <v>1.9865715111704592E-3</v>
      </c>
      <c r="O143" s="23" t="s">
        <v>77</v>
      </c>
      <c r="P143" s="20" t="s">
        <v>26</v>
      </c>
      <c r="Q143" s="23">
        <v>0.30480000000000002</v>
      </c>
      <c r="R143">
        <v>2.5000000000000001E-2</v>
      </c>
      <c r="S143">
        <v>2.5000000000000001E-2</v>
      </c>
      <c r="T143" s="20">
        <f>VLOOKUP(D143,'sl metrics top horiz'!B:H,2,FALSE)</f>
        <v>74.135363736235959</v>
      </c>
      <c r="U143"/>
      <c r="V143" s="20"/>
      <c r="W143" s="44">
        <f>VLOOKUP(D143,'sl metrics top horiz'!$B:$H,5,FALSE)</f>
        <v>342.03982394074075</v>
      </c>
      <c r="X143" s="44">
        <f>VLOOKUP(D143,'sl metrics top horiz'!Q:R,2,FALSE)</f>
        <v>1451.1910813831612</v>
      </c>
      <c r="Y143" s="44">
        <f>VLOOKUP(D143,'sl metrics top horiz'!M:O,3,FALSE)</f>
        <v>18.826808622222224</v>
      </c>
      <c r="Z143" s="44">
        <f>VLOOKUP(D143,'sl metrics top horiz'!B:K,8,FALSE)</f>
        <v>6.4081960000000011</v>
      </c>
      <c r="AA143" s="44">
        <f>VLOOKUP(D143,'sl metrics top horiz'!B:K,9,FALSE)</f>
        <v>11.392885760000002</v>
      </c>
      <c r="AB143" s="44">
        <f t="shared" si="17"/>
        <v>17.801081760000002</v>
      </c>
      <c r="AC143" s="44">
        <f>VLOOKUP(D143,'sl metrics top horiz'!M:N,2,FALSE)</f>
        <v>0.56247347116381508</v>
      </c>
      <c r="AD143" s="20">
        <f>VLOOKUP(D143,'sl metrics top horiz'!$B:$H,6,FALSE)</f>
        <v>12.521745691833331</v>
      </c>
      <c r="AE143" s="44">
        <f>VLOOKUP(D143,'sl metrics top horiz'!$B:$H,7,FALSE)</f>
        <v>4.1723333333333334</v>
      </c>
      <c r="AJ143" s="23"/>
      <c r="AK143" s="23"/>
      <c r="AO143" s="44"/>
      <c r="AU143" s="20">
        <f>VLOOKUP(D143,'pl metrics'!A:H,5,FALSE)</f>
        <v>14</v>
      </c>
      <c r="AV143" s="20">
        <f>VLOOKUP(D143,'pl metrics'!BD:BH,2,FALSE)</f>
        <v>14</v>
      </c>
      <c r="AW143" s="20">
        <f>VLOOKUP(D143,'pl metrics'!BD:BH,3,FALSE)</f>
        <v>0</v>
      </c>
      <c r="AX143">
        <f>VLOOKUP(D143,'pl metrics'!J:S,5,FALSE)</f>
        <v>3</v>
      </c>
      <c r="AY143">
        <f>VLOOKUP(D143,'pl metrics'!AR:BB,11,FALSE)</f>
        <v>11</v>
      </c>
      <c r="AZ143" s="23">
        <f>VLOOKUP(D143,'pl metrics'!A:H,7,FALSE)</f>
        <v>5.5714285714285712</v>
      </c>
      <c r="BA143" s="45">
        <f>VLOOKUP(D143,'pl metrics'!J:Q,7,FALSE)</f>
        <v>6.666666666666667</v>
      </c>
      <c r="BB143" s="45">
        <f>VLOOKUP(D143,'pl metrics'!BO:BP,2,FALSE)</f>
        <v>5.2727272727272725</v>
      </c>
      <c r="BC143" s="44">
        <v>20.846376869169102</v>
      </c>
      <c r="BD143" s="44">
        <f t="shared" si="15"/>
        <v>11.547005383792515</v>
      </c>
      <c r="BE143" s="137">
        <f t="shared" si="16"/>
        <v>17.487657985510289</v>
      </c>
      <c r="BF143" s="44">
        <f>VLOOKUP(D143,'pl metrics'!A:H,8,FALSE)</f>
        <v>35.714285714285715</v>
      </c>
      <c r="BG143" s="45">
        <f>VLOOKUP(D143,'pl metrics'!J:Q,8,FALSE)</f>
        <v>33.333333333333329</v>
      </c>
      <c r="BH143" s="45">
        <f>VLOOKUP(D143,'pl metrics'!V:AA,5,FALSE)</f>
        <v>53.140130321338383</v>
      </c>
      <c r="BI143" s="44">
        <f>VLOOKUP(D143,'pl metrics'!AR:AX,6,FALSE)</f>
        <v>0</v>
      </c>
      <c r="BJ143" s="45">
        <f>VLOOKUP(D143,'pl metrics'!V:AA,6,FALSE)</f>
        <v>0</v>
      </c>
      <c r="BK143" s="45">
        <f>VLOOKUP(D143,'pl metrics'!J:S,9,FALSE)</f>
        <v>0</v>
      </c>
      <c r="BL143" s="45">
        <f>VLOOKUP(D143,'pl metrics'!V:AB,7,FALSE)</f>
        <v>3.8571428571428572</v>
      </c>
      <c r="BM143" s="25">
        <f>VLOOKUP(D143,'pl metrics'!AR:BA,8,FALSE)</f>
        <v>2.78</v>
      </c>
      <c r="BN143" s="25">
        <f>VLOOKUP(D143,'pl metrics'!BD:BH,4,FALSE)</f>
        <v>2.78</v>
      </c>
      <c r="BO143" s="44" t="str">
        <f>VLOOKUP(D143,'pl metrics'!BD:BH,5,FALSE)</f>
        <v>x</v>
      </c>
      <c r="BP143">
        <f>VLOOKUP(D143,'pl metrics'!AR:BA,9,FALSE)</f>
        <v>2.5339999999999998</v>
      </c>
      <c r="BQ143">
        <f>VLOOKUP(D143,'pl metrics'!AR:BA,10,FALSE)</f>
        <v>1.2090000000000001</v>
      </c>
      <c r="BR143" s="44">
        <f>VLOOKUP(D143,'pl metrics'!AN:AP,3,FALSE)</f>
        <v>105.97499999999999</v>
      </c>
      <c r="BS143" s="13">
        <f>VLOOKUP(D143,'pl metrics'!AN:AP,2,FALSE)</f>
        <v>5.5</v>
      </c>
      <c r="BT143" s="44">
        <f>VLOOKUP(D143,'pl metrics'!AJ:AK,2,FALSE)</f>
        <v>8</v>
      </c>
      <c r="BU143" s="44">
        <f>VLOOKUP(D143,'pl metrics'!$AE:$AH,2,FALSE)</f>
        <v>12.268750000000001</v>
      </c>
      <c r="BV143" s="44">
        <f>VLOOKUP(D143,'pl metrics'!$AE:$AH,3,FALSE)</f>
        <v>46.296250000000001</v>
      </c>
      <c r="BW143" s="44">
        <f>VLOOKUP(D143,'pl metrics'!$AE:$AH,4,FALSE)</f>
        <v>11.7775</v>
      </c>
      <c r="BX143" t="str">
        <f>VLOOKUP(B143,'site info'!H:T,11,FALSE)</f>
        <v>Forest</v>
      </c>
      <c r="BY143" t="str">
        <f>VLOOKUP(B143,'site info'!H:T,13,FALSE)</f>
        <v>Transitional</v>
      </c>
      <c r="BZ143" t="str">
        <f>VLOOKUP(B143,'site info'!H:T,12,FALSE)</f>
        <v>Non-tidal</v>
      </c>
      <c r="CA143" t="str">
        <f>VLOOKUP(H143,'site info'!G:U,15,FALSE)</f>
        <v>Yes</v>
      </c>
      <c r="CB143" t="s">
        <v>1041</v>
      </c>
      <c r="CC143" s="44">
        <v>342.03982394074075</v>
      </c>
      <c r="CD143" s="90" t="s">
        <v>1041</v>
      </c>
    </row>
    <row r="144" spans="1:82" x14ac:dyDescent="0.25">
      <c r="A144" t="s">
        <v>442</v>
      </c>
      <c r="B144" t="s">
        <v>500</v>
      </c>
      <c r="C144" t="s">
        <v>499</v>
      </c>
      <c r="D144" s="43" t="s">
        <v>500</v>
      </c>
      <c r="E144" t="s">
        <v>498</v>
      </c>
      <c r="F144">
        <f>VLOOKUP(B144,'site info'!H:M,5,FALSE)</f>
        <v>35.871654589999999</v>
      </c>
      <c r="G144">
        <f>VLOOKUP(B144,'site info'!H:M,6,FALSE)</f>
        <v>-76.353492419999995</v>
      </c>
      <c r="H144" t="s">
        <v>499</v>
      </c>
      <c r="I144" s="20">
        <v>2009</v>
      </c>
      <c r="J144" s="20">
        <v>7</v>
      </c>
      <c r="K144" s="20">
        <v>1</v>
      </c>
      <c r="L144" s="20">
        <v>1</v>
      </c>
      <c r="M144" s="22">
        <v>8.8354132862461798E-3</v>
      </c>
      <c r="N144" s="24">
        <v>2.7957850491080903E-3</v>
      </c>
      <c r="O144" s="23" t="s">
        <v>28</v>
      </c>
      <c r="P144" s="20" t="s">
        <v>26</v>
      </c>
      <c r="Q144" s="23">
        <v>0.35</v>
      </c>
      <c r="R144">
        <v>4.25</v>
      </c>
      <c r="S144">
        <v>4.25</v>
      </c>
      <c r="V144" s="23">
        <f>VLOOKUP(D144,'sl metrics top horiz'!$B:$H,4,FALSE)</f>
        <v>3.0750000000000002</v>
      </c>
      <c r="W144" s="44">
        <f>VLOOKUP(D144,'sl metrics top horiz'!$B:$H,5,FALSE)</f>
        <v>34.25</v>
      </c>
      <c r="Y144" s="44">
        <f>VLOOKUP(D144,'sl metrics top horiz'!M:O,3,FALSE)</f>
        <v>23</v>
      </c>
      <c r="Z144" s="44">
        <f>VLOOKUP(D144,'sl metrics top horiz'!B:K,8,FALSE)</f>
        <v>74</v>
      </c>
      <c r="AA144" s="44">
        <f>VLOOKUP(D144,'sl metrics top horiz'!B:K,9,FALSE)</f>
        <v>22.5</v>
      </c>
      <c r="AB144" s="44">
        <f t="shared" si="17"/>
        <v>96.5</v>
      </c>
      <c r="AC144" s="44">
        <f>VLOOKUP(D144,'sl metrics top horiz'!M:N,2,FALSE)</f>
        <v>3.2888888888888888</v>
      </c>
      <c r="AE144" s="44">
        <f>VLOOKUP(D144,'sl metrics top horiz'!$B:$H,7,FALSE)</f>
        <v>3.9250000000000003</v>
      </c>
      <c r="AJ144" s="23"/>
      <c r="AK144" s="23"/>
      <c r="AO144" s="44"/>
      <c r="AU144" s="20">
        <f>VLOOKUP(D144,'pl metrics'!A:H,5,FALSE)</f>
        <v>35</v>
      </c>
      <c r="AV144" s="20">
        <f>VLOOKUP(D144,'pl metrics'!BD:BH,2,FALSE)</f>
        <v>35</v>
      </c>
      <c r="AW144" s="20">
        <f>VLOOKUP(D144,'pl metrics'!BD:BH,3,FALSE)</f>
        <v>0</v>
      </c>
      <c r="AX144">
        <f>VLOOKUP(D144,'pl metrics'!J:S,5,FALSE)</f>
        <v>6</v>
      </c>
      <c r="AY144">
        <f>VLOOKUP(D144,'pl metrics'!AR:BB,11,FALSE)</f>
        <v>29</v>
      </c>
      <c r="AZ144" s="23">
        <f>VLOOKUP(D144,'pl metrics'!A:H,7,FALSE)</f>
        <v>5.3939393939393936</v>
      </c>
      <c r="BA144" s="45">
        <f>VLOOKUP(D144,'pl metrics'!J:Q,7,FALSE)</f>
        <v>6.25</v>
      </c>
      <c r="BB144" s="45">
        <f>VLOOKUP(D144,'pl metrics'!BO:BP,2,FALSE)</f>
        <v>5.2037037037037033</v>
      </c>
      <c r="BC144" s="44">
        <v>31.910975799749444</v>
      </c>
      <c r="BD144" s="44">
        <f t="shared" si="15"/>
        <v>15.309310892394862</v>
      </c>
      <c r="BE144" s="137">
        <f t="shared" si="16"/>
        <v>28.022802051940655</v>
      </c>
      <c r="BF144" s="44">
        <f>VLOOKUP(D144,'pl metrics'!A:H,8,FALSE)</f>
        <v>11.428571428571429</v>
      </c>
      <c r="BG144" s="45">
        <f>VLOOKUP(D144,'pl metrics'!J:Q,8,FALSE)</f>
        <v>0</v>
      </c>
      <c r="BH144" s="45">
        <f>VLOOKUP(D144,'pl metrics'!V:AA,5,FALSE)</f>
        <v>14.733807513019817</v>
      </c>
      <c r="BI144" s="44">
        <f>VLOOKUP(D144,'pl metrics'!AR:AX,6,FALSE)</f>
        <v>0</v>
      </c>
      <c r="BJ144" s="45">
        <f>VLOOKUP(D144,'pl metrics'!V:AA,6,FALSE)</f>
        <v>0.36230086157058033</v>
      </c>
      <c r="BK144" s="45">
        <f>VLOOKUP(D144,'pl metrics'!J:S,9,FALSE)</f>
        <v>0</v>
      </c>
      <c r="BL144" s="45">
        <f>VLOOKUP(D144,'pl metrics'!V:AB,7,FALSE)</f>
        <v>3.1632653061224492</v>
      </c>
      <c r="BM144" s="25">
        <f>VLOOKUP(D144,'pl metrics'!AR:BA,8,FALSE)</f>
        <v>3.718</v>
      </c>
      <c r="BN144" s="25">
        <f>VLOOKUP(D144,'pl metrics'!BD:BH,4,FALSE)</f>
        <v>3.718</v>
      </c>
      <c r="BO144" s="44" t="str">
        <f>VLOOKUP(D144,'pl metrics'!BD:BH,5,FALSE)</f>
        <v>x</v>
      </c>
      <c r="BP144">
        <f>VLOOKUP(D144,'pl metrics'!AR:BA,9,FALSE)</f>
        <v>3.5219999999999998</v>
      </c>
      <c r="BQ144">
        <f>VLOOKUP(D144,'pl metrics'!AR:BA,10,FALSE)</f>
        <v>2.0289999999999999</v>
      </c>
      <c r="BR144" s="44">
        <f>VLOOKUP(D144,'pl metrics'!AN:AP,3,FALSE)</f>
        <v>218.40500000000003</v>
      </c>
      <c r="BS144" s="13">
        <f>VLOOKUP(D144,'pl metrics'!AN:AP,2,FALSE)</f>
        <v>26.900000000000002</v>
      </c>
      <c r="BT144" s="44">
        <f>VLOOKUP(D144,'pl metrics'!AJ:AK,2,FALSE)</f>
        <v>0.89624999999999988</v>
      </c>
      <c r="BU144" s="44">
        <f>VLOOKUP(D144,'pl metrics'!$AE:$AH,2,FALSE)</f>
        <v>11.188750000000004</v>
      </c>
      <c r="BV144" s="44">
        <f>VLOOKUP(D144,'pl metrics'!$AE:$AH,3,FALSE)</f>
        <v>111.28750000000002</v>
      </c>
      <c r="BW144" s="44">
        <f>VLOOKUP(D144,'pl metrics'!$AE:$AH,4,FALSE)</f>
        <v>0.78249999999999986</v>
      </c>
      <c r="BX144" t="str">
        <f>VLOOKUP(B144,'site info'!H:T,11,FALSE)</f>
        <v>Forest</v>
      </c>
      <c r="BY144" t="str">
        <f>VLOOKUP(B144,'site info'!H:T,13,FALSE)</f>
        <v>Fresh</v>
      </c>
      <c r="BZ144" t="str">
        <f>VLOOKUP(B144,'site info'!H:T,12,FALSE)</f>
        <v>Non-tidal</v>
      </c>
      <c r="CA144" t="str">
        <f>VLOOKUP(H144,'site info'!G:U,15,FALSE)</f>
        <v>Yes</v>
      </c>
      <c r="CB144" t="s">
        <v>1041</v>
      </c>
      <c r="CC144" s="44">
        <v>34.25</v>
      </c>
      <c r="CD144" s="90" t="s">
        <v>1040</v>
      </c>
    </row>
    <row r="145" spans="1:82" x14ac:dyDescent="0.25">
      <c r="A145" t="s">
        <v>19</v>
      </c>
      <c r="B145" t="s">
        <v>199</v>
      </c>
      <c r="C145" t="s">
        <v>198</v>
      </c>
      <c r="D145" s="43" t="s">
        <v>197</v>
      </c>
      <c r="E145" t="s">
        <v>195</v>
      </c>
      <c r="F145">
        <f>VLOOKUP(B145,'site info'!H:M,5,FALSE)</f>
        <v>35.920679409999998</v>
      </c>
      <c r="G145">
        <f>VLOOKUP(B145,'site info'!H:M,6,FALSE)</f>
        <v>-75.665063680000003</v>
      </c>
      <c r="H145" t="s">
        <v>198</v>
      </c>
      <c r="I145" s="20">
        <v>2014</v>
      </c>
      <c r="J145" s="20">
        <v>8</v>
      </c>
      <c r="K145" s="20">
        <v>1</v>
      </c>
      <c r="L145" s="20">
        <v>1</v>
      </c>
      <c r="M145" s="22">
        <v>1.3959090589222675E-2</v>
      </c>
      <c r="N145" s="24">
        <v>1.7930730831191041E-3</v>
      </c>
      <c r="O145" s="23" t="s">
        <v>47</v>
      </c>
      <c r="P145" s="20" t="s">
        <v>45</v>
      </c>
      <c r="Q145" s="23">
        <v>0.2</v>
      </c>
      <c r="R145">
        <v>0</v>
      </c>
      <c r="S145">
        <v>0</v>
      </c>
      <c r="V145" s="23">
        <f>VLOOKUP(D145,'sl metrics top horiz'!$B:$H,4,FALSE)</f>
        <v>41.43</v>
      </c>
      <c r="W145" s="44">
        <f>VLOOKUP(D145,'sl metrics top horiz'!$B:$H,5,FALSE)</f>
        <v>1896</v>
      </c>
      <c r="Y145" s="44">
        <f>VLOOKUP(D145,'sl metrics top horiz'!M:O,3,FALSE)</f>
        <v>170</v>
      </c>
      <c r="Z145" s="44">
        <f>VLOOKUP(D145,'sl metrics top horiz'!B:K,8,FALSE)</f>
        <v>624</v>
      </c>
      <c r="AA145" s="44">
        <f>VLOOKUP(D145,'sl metrics top horiz'!B:K,9,FALSE)</f>
        <v>732</v>
      </c>
      <c r="AB145" s="44">
        <f t="shared" si="17"/>
        <v>1356</v>
      </c>
      <c r="AC145" s="44">
        <f>VLOOKUP(D145,'sl metrics top horiz'!M:N,2,FALSE)</f>
        <v>0.85245901639344257</v>
      </c>
      <c r="AE145" s="44">
        <f>VLOOKUP(D145,'sl metrics top horiz'!$B:$H,7,FALSE)</f>
        <v>4.8</v>
      </c>
      <c r="AJ145" s="23"/>
      <c r="AK145" s="23"/>
      <c r="AO145" s="44"/>
      <c r="AU145" s="20">
        <f>VLOOKUP(D145,'pl metrics'!A:H,5,FALSE)</f>
        <v>30</v>
      </c>
      <c r="AV145" s="20">
        <f>VLOOKUP(D145,'pl metrics'!BD:BH,2,FALSE)</f>
        <v>29</v>
      </c>
      <c r="AW145" s="20">
        <f>VLOOKUP(D145,'pl metrics'!BD:BH,3,FALSE)</f>
        <v>1</v>
      </c>
      <c r="AX145">
        <f>VLOOKUP(D145,'pl metrics'!J:S,5,FALSE)</f>
        <v>3</v>
      </c>
      <c r="AY145">
        <f>VLOOKUP(D145,'pl metrics'!AR:BB,11,FALSE)</f>
        <v>27</v>
      </c>
      <c r="AZ145" s="23">
        <f>VLOOKUP(D145,'pl metrics'!A:H,7,FALSE)</f>
        <v>4.524137931034482</v>
      </c>
      <c r="BA145" s="45">
        <f>VLOOKUP(D145,'pl metrics'!J:Q,7,FALSE)</f>
        <v>6.0666666666666664</v>
      </c>
      <c r="BB145" s="45">
        <f>VLOOKUP(D145,'pl metrics'!BO:BP,2,FALSE)</f>
        <v>4.3461538461538458</v>
      </c>
      <c r="BC145" s="44">
        <v>24.779723980923375</v>
      </c>
      <c r="BD145" s="44">
        <f t="shared" si="15"/>
        <v>10.507774899251189</v>
      </c>
      <c r="BE145" s="137">
        <f t="shared" si="16"/>
        <v>22.583277837148053</v>
      </c>
      <c r="BF145" s="44">
        <f>VLOOKUP(D145,'pl metrics'!A:H,8,FALSE)</f>
        <v>40</v>
      </c>
      <c r="BG145" s="45">
        <f>VLOOKUP(D145,'pl metrics'!J:Q,8,FALSE)</f>
        <v>66.666666666666657</v>
      </c>
      <c r="BH145" s="45">
        <f>VLOOKUP(D145,'pl metrics'!V:AA,5,FALSE)</f>
        <v>63.415903684695415</v>
      </c>
      <c r="BI145" s="44">
        <f>VLOOKUP(D145,'pl metrics'!AR:AX,6,FALSE)</f>
        <v>3.3333333333333335</v>
      </c>
      <c r="BJ145" s="45">
        <f>VLOOKUP(D145,'pl metrics'!V:AA,6,FALSE)</f>
        <v>0</v>
      </c>
      <c r="BK145" s="45">
        <f>VLOOKUP(D145,'pl metrics'!J:S,9,FALSE)</f>
        <v>0</v>
      </c>
      <c r="BL145" s="45">
        <f>VLOOKUP(D145,'pl metrics'!V:AB,7,FALSE)</f>
        <v>2.4193548387096775</v>
      </c>
      <c r="BM145" s="25">
        <f>VLOOKUP(D145,'pl metrics'!AR:BA,8,FALSE)</f>
        <v>3.5790000000000002</v>
      </c>
      <c r="BN145" s="25">
        <f>VLOOKUP(D145,'pl metrics'!BD:BH,4,FALSE)</f>
        <v>3.5419999999999998</v>
      </c>
      <c r="BO145" s="44">
        <f>VLOOKUP(D145,'pl metrics'!BD:BH,5,FALSE)</f>
        <v>0</v>
      </c>
      <c r="BP145">
        <f>VLOOKUP(D145,'pl metrics'!AR:BA,9,FALSE)</f>
        <v>3.4710000000000001</v>
      </c>
      <c r="BQ145">
        <f>VLOOKUP(D145,'pl metrics'!AR:BA,10,FALSE)</f>
        <v>1.214</v>
      </c>
      <c r="BR145" s="44">
        <f>VLOOKUP(D145,'pl metrics'!AN:AP,3,FALSE)</f>
        <v>320.44</v>
      </c>
      <c r="BS145" s="13">
        <f>VLOOKUP(D145,'pl metrics'!AN:AP,2,FALSE)</f>
        <v>51.2</v>
      </c>
      <c r="BT145" s="44">
        <f>VLOOKUP(D145,'pl metrics'!AJ:AK,2,FALSE)</f>
        <v>0.51374999999999993</v>
      </c>
      <c r="BU145" s="44">
        <f>VLOOKUP(D145,'pl metrics'!$AE:$AH,2,FALSE)</f>
        <v>29.654999999999998</v>
      </c>
      <c r="BV145" s="44">
        <f>VLOOKUP(D145,'pl metrics'!$AE:$AH,3,FALSE)</f>
        <v>31.512499999999999</v>
      </c>
      <c r="BW145" s="44">
        <f>VLOOKUP(D145,'pl metrics'!$AE:$AH,4,FALSE)</f>
        <v>2.4074999999999998</v>
      </c>
      <c r="BX145" t="str">
        <f>VLOOKUP(B145,'site info'!H:T,11,FALSE)</f>
        <v>Shrub</v>
      </c>
      <c r="BY145" t="str">
        <f>VLOOKUP(B145,'site info'!H:T,13,FALSE)</f>
        <v>Brackish</v>
      </c>
      <c r="BZ145" t="str">
        <f>VLOOKUP(B145,'site info'!H:T,12,FALSE)</f>
        <v>Tidal</v>
      </c>
      <c r="CA145" t="str">
        <f>VLOOKUP(H145,'site info'!G:U,15,FALSE)</f>
        <v>Yes</v>
      </c>
      <c r="CB145" t="s">
        <v>1040</v>
      </c>
      <c r="CC145" s="44">
        <v>1896</v>
      </c>
      <c r="CD145" s="90" t="s">
        <v>1040</v>
      </c>
    </row>
    <row r="146" spans="1:82" x14ac:dyDescent="0.25">
      <c r="A146" t="s">
        <v>19</v>
      </c>
      <c r="B146" t="s">
        <v>201</v>
      </c>
      <c r="C146" t="s">
        <v>198</v>
      </c>
      <c r="D146" s="43" t="s">
        <v>200</v>
      </c>
      <c r="E146" t="s">
        <v>195</v>
      </c>
      <c r="F146">
        <f>VLOOKUP(B146,'site info'!H:M,5,FALSE)</f>
        <v>35.920679409999998</v>
      </c>
      <c r="G146">
        <f>VLOOKUP(B146,'site info'!H:M,6,FALSE)</f>
        <v>-75.665063680000003</v>
      </c>
      <c r="H146" t="s">
        <v>198</v>
      </c>
      <c r="I146" s="20">
        <v>2022</v>
      </c>
      <c r="J146" s="20">
        <v>8</v>
      </c>
      <c r="K146" s="20">
        <v>2</v>
      </c>
      <c r="L146" s="20">
        <v>2</v>
      </c>
      <c r="M146" s="22">
        <v>1.3959090589222675E-2</v>
      </c>
      <c r="N146" s="24">
        <v>1.7930730831191041E-3</v>
      </c>
      <c r="O146" s="23" t="s">
        <v>47</v>
      </c>
      <c r="P146" s="20" t="s">
        <v>45</v>
      </c>
      <c r="Q146" s="23">
        <v>0.2</v>
      </c>
      <c r="R146">
        <v>0</v>
      </c>
      <c r="S146">
        <v>0</v>
      </c>
      <c r="T146" s="20">
        <f>VLOOKUP(D146,'sl metrics top horiz'!B:H,2,FALSE)</f>
        <v>553.15</v>
      </c>
      <c r="U146">
        <f>VLOOKUP(D146,'sl metrics top horiz'!$B:$H,3,FALSE)</f>
        <v>2.16</v>
      </c>
      <c r="V146" s="20">
        <f>VLOOKUP(D146,'sl metrics top horiz'!$B:$H,4,FALSE)</f>
        <v>30.84</v>
      </c>
      <c r="W146" s="44">
        <f>VLOOKUP(D146,'sl metrics top horiz'!$B:$H,5,FALSE)</f>
        <v>2439</v>
      </c>
      <c r="X146" s="44">
        <f>VLOOKUP(D146,'sl metrics top horiz'!Q:R,2,FALSE)</f>
        <v>3196.22</v>
      </c>
      <c r="Y146" s="44">
        <f>VLOOKUP(D146,'sl metrics top horiz'!M:O,3,FALSE)</f>
        <v>214</v>
      </c>
      <c r="Z146" s="44">
        <f>VLOOKUP(D146,'sl metrics top horiz'!B:K,8,FALSE)</f>
        <v>856</v>
      </c>
      <c r="AA146" s="44">
        <f>VLOOKUP(D146,'sl metrics top horiz'!B:K,9,FALSE)</f>
        <v>857</v>
      </c>
      <c r="AB146" s="44">
        <f t="shared" si="17"/>
        <v>1713</v>
      </c>
      <c r="AC146" s="44">
        <f>VLOOKUP(D146,'sl metrics top horiz'!M:N,2,FALSE)</f>
        <v>0.99883313885647607</v>
      </c>
      <c r="AD146" s="20">
        <f>VLOOKUP(D146,'sl metrics top horiz'!$B:$H,6,FALSE)</f>
        <v>3.6</v>
      </c>
      <c r="AE146" s="44">
        <f>VLOOKUP(D146,'sl metrics top horiz'!$B:$H,7,FALSE)</f>
        <v>5.8</v>
      </c>
      <c r="AF146" s="20">
        <f>VLOOKUP(D146,'wtr metrics'!C:AQ,23,FALSE)</f>
        <v>3000</v>
      </c>
      <c r="AG146" s="20">
        <f>VLOOKUP(D146,'wtr metrics'!C:AQ,19,FALSE)</f>
        <v>769</v>
      </c>
      <c r="AH146" s="20">
        <f>VLOOKUP(D146,'wtr metrics'!C:AQ,16,FALSE)</f>
        <v>37</v>
      </c>
      <c r="AI146" s="44">
        <f>VLOOKUP(D146,'wtr metrics'!C:AQ,12,FALSE)</f>
        <v>17161.32</v>
      </c>
      <c r="AJ146" s="23">
        <f>VLOOKUP(D146,'wtr metrics'!C:AQ,8,FALSE)</f>
        <v>10.249090000000001</v>
      </c>
      <c r="AK146" s="23">
        <f>VLOOKUP(D146,'wtr metrics'!C:M,11,FALSE)</f>
        <v>6.9522199999999996</v>
      </c>
      <c r="AL146" s="20">
        <f>VLOOKUP(D146,'wtr metrics'!C:AQ,41,FALSE)</f>
        <v>3700</v>
      </c>
      <c r="AM146" s="20">
        <f>VLOOKUP(D146,'wtr metrics'!C:AQ,37,FALSE)</f>
        <v>775</v>
      </c>
      <c r="AN146" s="20">
        <f>VLOOKUP(D146,'wtr metrics'!C:AQ,34,FALSE)</f>
        <v>82</v>
      </c>
      <c r="AO146" s="44">
        <f>VLOOKUP(D146,'wtr metrics'!C:AQ,30,FALSE)</f>
        <v>16597.18</v>
      </c>
      <c r="AP146" s="20">
        <f>VLOOKUP(D146,'wtr metrics'!C:AQ,26,FALSE)</f>
        <v>9.869605</v>
      </c>
      <c r="AQ146" s="23">
        <v>9.869605</v>
      </c>
      <c r="AR146" s="23">
        <f>VLOOKUP(D146,'wtr metrics'!C:AE,29,FALSE)</f>
        <v>5.484534</v>
      </c>
      <c r="AS146" s="13">
        <v>71.111111111111114</v>
      </c>
      <c r="AT146" s="13" t="s">
        <v>1051</v>
      </c>
      <c r="AU146" s="20">
        <f>VLOOKUP(D146,'pl metrics'!A:H,5,FALSE)</f>
        <v>43</v>
      </c>
      <c r="AV146" s="20">
        <f>VLOOKUP(D146,'pl metrics'!BD:BH,2,FALSE)</f>
        <v>42</v>
      </c>
      <c r="AW146" s="20">
        <f>VLOOKUP(D146,'pl metrics'!BD:BH,3,FALSE)</f>
        <v>1</v>
      </c>
      <c r="AX146">
        <f>VLOOKUP(D146,'pl metrics'!J:S,5,FALSE)</f>
        <v>14</v>
      </c>
      <c r="AY146">
        <f>VLOOKUP(D146,'pl metrics'!AR:BB,11,FALSE)</f>
        <v>29</v>
      </c>
      <c r="AZ146" s="23">
        <f>VLOOKUP(D146,'pl metrics'!A:H,7,FALSE)</f>
        <v>5.0231707317073164</v>
      </c>
      <c r="BA146" s="45">
        <f>VLOOKUP(D146,'pl metrics'!J:Q,7,FALSE)</f>
        <v>5.7653846153846153</v>
      </c>
      <c r="BB146" s="45">
        <f>VLOOKUP(D146,'pl metrics'!BO:BP,2,FALSE)</f>
        <v>4.6785714285714288</v>
      </c>
      <c r="BC146" s="44">
        <v>32.939133270243822</v>
      </c>
      <c r="BD146" s="44">
        <f t="shared" ref="BD146:BD175" si="18">BA146*(SQRT(AX146))</f>
        <v>21.572093933746686</v>
      </c>
      <c r="BE146" s="137">
        <f t="shared" ref="BE146:BE175" si="19">BB146*(SQRT(AY146))</f>
        <v>25.194878204807857</v>
      </c>
      <c r="BF146" s="44">
        <f>VLOOKUP(D146,'pl metrics'!A:H,8,FALSE)</f>
        <v>51.162790697674424</v>
      </c>
      <c r="BG146" s="45">
        <f>VLOOKUP(D146,'pl metrics'!J:Q,8,FALSE)</f>
        <v>71.428571428571431</v>
      </c>
      <c r="BH146" s="45">
        <f>VLOOKUP(D146,'pl metrics'!V:AA,5,FALSE)</f>
        <v>74.381998184254897</v>
      </c>
      <c r="BI146" s="44">
        <f>VLOOKUP(D146,'pl metrics'!AR:AX,6,FALSE)</f>
        <v>2.3255813953488373</v>
      </c>
      <c r="BJ146" s="45">
        <f>VLOOKUP(D146,'pl metrics'!V:AA,6,FALSE)</f>
        <v>0</v>
      </c>
      <c r="BK146" s="45">
        <f>VLOOKUP(D146,'pl metrics'!J:S,9,FALSE)</f>
        <v>0</v>
      </c>
      <c r="BL146" s="45">
        <f>VLOOKUP(D146,'pl metrics'!V:AB,7,FALSE)</f>
        <v>2.6111111111111112</v>
      </c>
      <c r="BM146" s="25">
        <f>VLOOKUP(D146,'pl metrics'!AR:BA,8,FALSE)</f>
        <v>3.9089999999999998</v>
      </c>
      <c r="BN146" s="25">
        <f>VLOOKUP(D146,'pl metrics'!BD:BH,4,FALSE)</f>
        <v>3.883</v>
      </c>
      <c r="BO146" s="44">
        <f>VLOOKUP(D146,'pl metrics'!BD:BH,5,FALSE)</f>
        <v>0</v>
      </c>
      <c r="BP146">
        <f>VLOOKUP(D146,'pl metrics'!AR:BA,9,FALSE)</f>
        <v>3.5369999999999999</v>
      </c>
      <c r="BQ146">
        <f>VLOOKUP(D146,'pl metrics'!AR:BA,10,FALSE)</f>
        <v>2.722</v>
      </c>
      <c r="BR146" s="44">
        <f>VLOOKUP(D146,'pl metrics'!AN:AP,3,FALSE)</f>
        <v>586.84500000000003</v>
      </c>
      <c r="BS146" s="13">
        <f>VLOOKUP(D146,'pl metrics'!AN:AP,2,FALSE)</f>
        <v>168.1</v>
      </c>
      <c r="BT146" s="44">
        <f>VLOOKUP(D146,'pl metrics'!AJ:AK,2,FALSE)</f>
        <v>0.39125000000000004</v>
      </c>
      <c r="BU146" s="44">
        <f>VLOOKUP(D146,'pl metrics'!$AE:$AH,2,FALSE)</f>
        <v>31.683749999999993</v>
      </c>
      <c r="BV146" s="44">
        <f>VLOOKUP(D146,'pl metrics'!$AE:$AH,3,FALSE)</f>
        <v>48.892499999999998</v>
      </c>
      <c r="BW146" s="44">
        <f>VLOOKUP(D146,'pl metrics'!$AE:$AH,4,FALSE)</f>
        <v>10.936249999999999</v>
      </c>
      <c r="BX146" t="str">
        <f>VLOOKUP(B146,'site info'!H:T,11,FALSE)</f>
        <v>Shrub</v>
      </c>
      <c r="BY146" t="str">
        <f>VLOOKUP(B146,'site info'!H:T,13,FALSE)</f>
        <v>Brackish</v>
      </c>
      <c r="BZ146" t="str">
        <f>VLOOKUP(B146,'site info'!H:T,12,FALSE)</f>
        <v>Tidal</v>
      </c>
      <c r="CA146" t="str">
        <f>VLOOKUP(H146,'site info'!G:U,15,FALSE)</f>
        <v>Yes</v>
      </c>
      <c r="CB146" t="s">
        <v>1040</v>
      </c>
      <c r="CC146" s="44">
        <v>2439</v>
      </c>
      <c r="CD146" s="90" t="s">
        <v>1040</v>
      </c>
    </row>
    <row r="147" spans="1:82" x14ac:dyDescent="0.25">
      <c r="A147" t="s">
        <v>442</v>
      </c>
      <c r="B147" t="s">
        <v>501</v>
      </c>
      <c r="C147" t="s">
        <v>499</v>
      </c>
      <c r="D147" s="43" t="s">
        <v>501</v>
      </c>
      <c r="E147" t="s">
        <v>498</v>
      </c>
      <c r="F147">
        <f>VLOOKUP(B147,'site info'!H:M,5,FALSE)</f>
        <v>35.871654589999999</v>
      </c>
      <c r="G147">
        <f>VLOOKUP(B147,'site info'!H:M,6,FALSE)</f>
        <v>-76.353492419999995</v>
      </c>
      <c r="H147" t="s">
        <v>499</v>
      </c>
      <c r="I147" s="20">
        <v>2016</v>
      </c>
      <c r="J147" s="20">
        <v>7</v>
      </c>
      <c r="K147" s="20">
        <v>2</v>
      </c>
      <c r="L147" s="20">
        <v>2</v>
      </c>
      <c r="M147" s="22">
        <v>8.8354132862461798E-3</v>
      </c>
      <c r="N147" s="24">
        <v>2.7957850491080903E-3</v>
      </c>
      <c r="O147" s="23" t="s">
        <v>28</v>
      </c>
      <c r="P147" s="20" t="s">
        <v>26</v>
      </c>
      <c r="Q147" s="23">
        <v>0.35</v>
      </c>
      <c r="R147">
        <v>4.25</v>
      </c>
      <c r="S147">
        <v>4.25</v>
      </c>
      <c r="T147" s="20">
        <f>VLOOKUP(D147,'sl metrics top horiz'!B:H,2,FALSE)</f>
        <v>67.426277552466658</v>
      </c>
      <c r="U147"/>
      <c r="V147" s="20"/>
      <c r="W147" s="44">
        <f>VLOOKUP(D147,'sl metrics top horiz'!$B:$H,5,FALSE)</f>
        <v>81.148675247802473</v>
      </c>
      <c r="X147" s="44">
        <f>VLOOKUP(D147,'sl metrics top horiz'!Q:R,2,FALSE)</f>
        <v>8.4069606887187316</v>
      </c>
      <c r="Y147" s="44">
        <f>VLOOKUP(D147,'sl metrics top horiz'!M:O,3,FALSE)</f>
        <v>5.7629905062716054</v>
      </c>
      <c r="Z147" s="44">
        <f>VLOOKUP(D147,'sl metrics top horiz'!B:K,8,FALSE)</f>
        <v>12.134427973333333</v>
      </c>
      <c r="AA147" s="44">
        <f>VLOOKUP(D147,'sl metrics top horiz'!B:K,9,FALSE)</f>
        <v>4.1034251200000007</v>
      </c>
      <c r="AB147" s="44">
        <f t="shared" si="17"/>
        <v>16.237853093333335</v>
      </c>
      <c r="AC147" s="44">
        <f>VLOOKUP(D147,'sl metrics top horiz'!M:N,2,FALSE)</f>
        <v>2.9571461933569609</v>
      </c>
      <c r="AD147" s="20">
        <f>VLOOKUP(D147,'sl metrics top horiz'!$B:$H,6,FALSE)</f>
        <v>0.42269245538</v>
      </c>
      <c r="AE147" s="44">
        <f>VLOOKUP(D147,'sl metrics top horiz'!$B:$H,7,FALSE)</f>
        <v>4.3001111111111108</v>
      </c>
      <c r="AJ147" s="23"/>
      <c r="AK147" s="23"/>
      <c r="AO147" s="44"/>
      <c r="AU147" s="20">
        <f>VLOOKUP(D147,'pl metrics'!A:H,5,FALSE)</f>
        <v>24</v>
      </c>
      <c r="AV147" s="20">
        <f>VLOOKUP(D147,'pl metrics'!BD:BH,2,FALSE)</f>
        <v>24</v>
      </c>
      <c r="AW147" s="20">
        <f>VLOOKUP(D147,'pl metrics'!BD:BH,3,FALSE)</f>
        <v>0</v>
      </c>
      <c r="AX147">
        <f>VLOOKUP(D147,'pl metrics'!J:S,5,FALSE)</f>
        <v>2</v>
      </c>
      <c r="AY147">
        <f>VLOOKUP(D147,'pl metrics'!AR:BB,11,FALSE)</f>
        <v>22</v>
      </c>
      <c r="AZ147" s="23">
        <f>VLOOKUP(D147,'pl metrics'!A:H,7,FALSE)</f>
        <v>5.020833333333333</v>
      </c>
      <c r="BA147" s="45">
        <f>VLOOKUP(D147,'pl metrics'!J:Q,7,FALSE)</f>
        <v>7</v>
      </c>
      <c r="BB147" s="45">
        <f>VLOOKUP(D147,'pl metrics'!BO:BP,2,FALSE)</f>
        <v>4.8409090909090908</v>
      </c>
      <c r="BC147" s="44">
        <v>24.596959500447742</v>
      </c>
      <c r="BD147" s="44">
        <f t="shared" si="18"/>
        <v>9.8994949366116654</v>
      </c>
      <c r="BE147" s="137">
        <f t="shared" si="19"/>
        <v>22.70587629187251</v>
      </c>
      <c r="BF147" s="44">
        <f>VLOOKUP(D147,'pl metrics'!A:H,8,FALSE)</f>
        <v>16.666666666666664</v>
      </c>
      <c r="BG147" s="45">
        <f>VLOOKUP(D147,'pl metrics'!J:Q,8,FALSE)</f>
        <v>0</v>
      </c>
      <c r="BH147" s="45">
        <f>VLOOKUP(D147,'pl metrics'!V:AA,5,FALSE)</f>
        <v>35.743053783939629</v>
      </c>
      <c r="BI147" s="44">
        <f>VLOOKUP(D147,'pl metrics'!AR:AX,6,FALSE)</f>
        <v>0</v>
      </c>
      <c r="BJ147" s="45">
        <f>VLOOKUP(D147,'pl metrics'!V:AA,6,FALSE)</f>
        <v>0</v>
      </c>
      <c r="BK147" s="45">
        <f>VLOOKUP(D147,'pl metrics'!J:S,9,FALSE)</f>
        <v>0</v>
      </c>
      <c r="BL147" s="45">
        <f>VLOOKUP(D147,'pl metrics'!V:AB,7,FALSE)</f>
        <v>2.9166666666666665</v>
      </c>
      <c r="BM147" s="25">
        <f>VLOOKUP(D147,'pl metrics'!AR:BA,8,FALSE)</f>
        <v>3.2959999999999998</v>
      </c>
      <c r="BN147" s="25">
        <f>VLOOKUP(D147,'pl metrics'!BD:BH,4,FALSE)</f>
        <v>3.2959999999999998</v>
      </c>
      <c r="BO147" s="44" t="str">
        <f>VLOOKUP(D147,'pl metrics'!BD:BH,5,FALSE)</f>
        <v>x</v>
      </c>
      <c r="BP147">
        <f>VLOOKUP(D147,'pl metrics'!AR:BA,9,FALSE)</f>
        <v>3.2029999999999998</v>
      </c>
      <c r="BQ147">
        <f>VLOOKUP(D147,'pl metrics'!AR:BA,10,FALSE)</f>
        <v>0.7651</v>
      </c>
      <c r="BR147" s="44">
        <f>VLOOKUP(D147,'pl metrics'!AN:AP,3,FALSE)</f>
        <v>165.21250000000001</v>
      </c>
      <c r="BS147" s="13">
        <f>VLOOKUP(D147,'pl metrics'!AN:AP,2,FALSE)</f>
        <v>8.25</v>
      </c>
      <c r="BT147" s="44">
        <f>VLOOKUP(D147,'pl metrics'!AJ:AK,2,FALSE)</f>
        <v>7.03</v>
      </c>
      <c r="BU147" s="44">
        <f>VLOOKUP(D147,'pl metrics'!$AE:$AH,2,FALSE)</f>
        <v>20.141249999999999</v>
      </c>
      <c r="BV147" s="44">
        <f>VLOOKUP(D147,'pl metrics'!$AE:$AH,3,FALSE)</f>
        <v>141.90125</v>
      </c>
      <c r="BW147" s="44">
        <f>VLOOKUP(D147,'pl metrics'!$AE:$AH,4,FALSE)</f>
        <v>0.32750000000000001</v>
      </c>
      <c r="BX147" t="str">
        <f>VLOOKUP(B147,'site info'!H:T,11,FALSE)</f>
        <v>Forest</v>
      </c>
      <c r="BY147" t="str">
        <f>VLOOKUP(B147,'site info'!H:T,13,FALSE)</f>
        <v>Fresh</v>
      </c>
      <c r="BZ147" t="str">
        <f>VLOOKUP(B147,'site info'!H:T,12,FALSE)</f>
        <v>Non-tidal</v>
      </c>
      <c r="CA147" t="str">
        <f>VLOOKUP(H147,'site info'!G:U,15,FALSE)</f>
        <v>Yes</v>
      </c>
      <c r="CB147" t="s">
        <v>1041</v>
      </c>
      <c r="CC147" s="44">
        <v>81.148675247802473</v>
      </c>
      <c r="CD147" s="90" t="s">
        <v>1041</v>
      </c>
    </row>
    <row r="148" spans="1:82" x14ac:dyDescent="0.25">
      <c r="A148" t="s">
        <v>442</v>
      </c>
      <c r="B148" t="s">
        <v>504</v>
      </c>
      <c r="C148" t="s">
        <v>503</v>
      </c>
      <c r="D148" s="43" t="s">
        <v>504</v>
      </c>
      <c r="E148" t="s">
        <v>502</v>
      </c>
      <c r="F148">
        <f>VLOOKUP(B148,'site info'!H:M,5,FALSE)</f>
        <v>35.933129999999998</v>
      </c>
      <c r="G148">
        <f>VLOOKUP(B148,'site info'!H:M,6,FALSE)</f>
        <v>-76.363560000000007</v>
      </c>
      <c r="H148" t="s">
        <v>503</v>
      </c>
      <c r="I148" s="20">
        <v>2009</v>
      </c>
      <c r="J148" s="20">
        <v>7</v>
      </c>
      <c r="K148" s="20">
        <v>1</v>
      </c>
      <c r="L148" s="20">
        <v>1</v>
      </c>
      <c r="M148" s="22">
        <v>4.1814932300140179E-3</v>
      </c>
      <c r="N148" s="24">
        <v>2.3740317252836066E-3</v>
      </c>
      <c r="O148" s="23" t="s">
        <v>28</v>
      </c>
      <c r="P148" s="20" t="s">
        <v>26</v>
      </c>
      <c r="Q148" s="23">
        <v>2.25</v>
      </c>
      <c r="R148">
        <v>0.08</v>
      </c>
      <c r="S148">
        <v>0.08</v>
      </c>
      <c r="V148" s="23">
        <f>VLOOKUP(D148,'sl metrics top horiz'!$B:$H,4,FALSE)</f>
        <v>8.3550000000000004</v>
      </c>
      <c r="W148" s="44">
        <f>VLOOKUP(D148,'sl metrics top horiz'!$B:$H,5,FALSE)</f>
        <v>112.5</v>
      </c>
      <c r="Y148" s="44">
        <f>VLOOKUP(D148,'sl metrics top horiz'!M:O,3,FALSE)</f>
        <v>60</v>
      </c>
      <c r="Z148" s="44">
        <f>VLOOKUP(D148,'sl metrics top horiz'!B:K,8,FALSE)</f>
        <v>192.5</v>
      </c>
      <c r="AA148" s="44">
        <f>VLOOKUP(D148,'sl metrics top horiz'!B:K,9,FALSE)</f>
        <v>62.25</v>
      </c>
      <c r="AB148" s="44">
        <f t="shared" si="17"/>
        <v>254.75</v>
      </c>
      <c r="AC148" s="44">
        <f>VLOOKUP(D148,'sl metrics top horiz'!M:N,2,FALSE)</f>
        <v>3.0923694779116464</v>
      </c>
      <c r="AE148" s="44">
        <f>VLOOKUP(D148,'sl metrics top horiz'!$B:$H,7,FALSE)</f>
        <v>3.9749999999999996</v>
      </c>
      <c r="AJ148" s="23"/>
      <c r="AK148" s="23"/>
      <c r="AO148" s="44"/>
      <c r="AU148" s="20">
        <f>VLOOKUP(D148,'pl metrics'!A:H,5,FALSE)</f>
        <v>47</v>
      </c>
      <c r="AV148" s="20">
        <f>VLOOKUP(D148,'pl metrics'!BD:BH,2,FALSE)</f>
        <v>44</v>
      </c>
      <c r="AW148" s="20">
        <f>VLOOKUP(D148,'pl metrics'!BD:BH,3,FALSE)</f>
        <v>1</v>
      </c>
      <c r="AX148">
        <f>VLOOKUP(D148,'pl metrics'!J:S,5,FALSE)</f>
        <v>8</v>
      </c>
      <c r="AY148">
        <f>VLOOKUP(D148,'pl metrics'!AR:BB,11,FALSE)</f>
        <v>39</v>
      </c>
      <c r="AZ148" s="23">
        <f>VLOOKUP(D148,'pl metrics'!A:H,7,FALSE)</f>
        <v>4.5394736842105265</v>
      </c>
      <c r="BA148" s="45">
        <f>VLOOKUP(D148,'pl metrics'!J:Q,7,FALSE)</f>
        <v>5.5</v>
      </c>
      <c r="BB148" s="45">
        <f>VLOOKUP(D148,'pl metrics'!BO:BP,2,FALSE)</f>
        <v>4.3939393939393936</v>
      </c>
      <c r="BC148" s="44">
        <v>31.121063646557371</v>
      </c>
      <c r="BD148" s="44">
        <f t="shared" si="18"/>
        <v>15.556349186104047</v>
      </c>
      <c r="BE148" s="137">
        <f t="shared" si="19"/>
        <v>27.440142720235386</v>
      </c>
      <c r="BF148" s="44">
        <f>VLOOKUP(D148,'pl metrics'!A:H,8,FALSE)</f>
        <v>10.638297872340425</v>
      </c>
      <c r="BG148" s="45">
        <f>VLOOKUP(D148,'pl metrics'!J:Q,8,FALSE)</f>
        <v>12.5</v>
      </c>
      <c r="BH148" s="45">
        <f>VLOOKUP(D148,'pl metrics'!V:AA,5,FALSE)</f>
        <v>0.88486493764533358</v>
      </c>
      <c r="BI148" s="44">
        <f>VLOOKUP(D148,'pl metrics'!AR:AX,6,FALSE)</f>
        <v>2.2222222222222223</v>
      </c>
      <c r="BJ148" s="45">
        <f>VLOOKUP(D148,'pl metrics'!V:AA,6,FALSE)</f>
        <v>0</v>
      </c>
      <c r="BK148" s="45">
        <f>VLOOKUP(D148,'pl metrics'!J:S,9,FALSE)</f>
        <v>0</v>
      </c>
      <c r="BL148" s="45">
        <f>VLOOKUP(D148,'pl metrics'!V:AB,7,FALSE)</f>
        <v>2.9705882352941178</v>
      </c>
      <c r="BM148" s="25">
        <f>VLOOKUP(D148,'pl metrics'!AR:BA,8,FALSE)</f>
        <v>4.0090000000000003</v>
      </c>
      <c r="BN148" s="25">
        <f>VLOOKUP(D148,'pl metrics'!BD:BH,4,FALSE)</f>
        <v>3.9390000000000001</v>
      </c>
      <c r="BO148" s="44">
        <f>VLOOKUP(D148,'pl metrics'!BD:BH,5,FALSE)</f>
        <v>0</v>
      </c>
      <c r="BP148">
        <f>VLOOKUP(D148,'pl metrics'!AR:BA,9,FALSE)</f>
        <v>3.8220000000000001</v>
      </c>
      <c r="BQ148">
        <f>VLOOKUP(D148,'pl metrics'!AR:BA,10,FALSE)</f>
        <v>2.4140000000000001</v>
      </c>
      <c r="BR148" s="44">
        <f>VLOOKUP(D148,'pl metrics'!AN:AP,3,FALSE)</f>
        <v>307.04375000000005</v>
      </c>
      <c r="BS148" s="13">
        <f>VLOOKUP(D148,'pl metrics'!AN:AP,2,FALSE)</f>
        <v>52.875</v>
      </c>
      <c r="BT148" s="44">
        <f>VLOOKUP(D148,'pl metrics'!AJ:AK,2,FALSE)</f>
        <v>0.88249999999999995</v>
      </c>
      <c r="BU148" s="44">
        <f>VLOOKUP(D148,'pl metrics'!$AE:$AH,2,FALSE)</f>
        <v>5.2837499999999995</v>
      </c>
      <c r="BV148" s="44">
        <f>VLOOKUP(D148,'pl metrics'!$AE:$AH,3,FALSE)</f>
        <v>188.60874999999996</v>
      </c>
      <c r="BW148" s="44">
        <f>VLOOKUP(D148,'pl metrics'!$AE:$AH,4,FALSE)</f>
        <v>2.9375000000000013</v>
      </c>
      <c r="BX148" t="str">
        <f>VLOOKUP(B148,'site info'!H:T,11,FALSE)</f>
        <v>Forest</v>
      </c>
      <c r="BY148" t="str">
        <f>VLOOKUP(B148,'site info'!H:T,13,FALSE)</f>
        <v>Fresh</v>
      </c>
      <c r="BZ148" t="str">
        <f>VLOOKUP(B148,'site info'!H:T,12,FALSE)</f>
        <v>Tidal</v>
      </c>
      <c r="CA148" t="str">
        <f>VLOOKUP(H148,'site info'!G:U,15,FALSE)</f>
        <v>Yes</v>
      </c>
      <c r="CB148" t="s">
        <v>1041</v>
      </c>
      <c r="CC148" s="44">
        <v>112.5</v>
      </c>
      <c r="CD148" s="90" t="s">
        <v>1040</v>
      </c>
    </row>
    <row r="149" spans="1:82" x14ac:dyDescent="0.25">
      <c r="A149" t="s">
        <v>442</v>
      </c>
      <c r="B149" t="s">
        <v>506</v>
      </c>
      <c r="C149" t="s">
        <v>503</v>
      </c>
      <c r="D149" s="43" t="s">
        <v>506</v>
      </c>
      <c r="E149" t="s">
        <v>502</v>
      </c>
      <c r="F149">
        <f>VLOOKUP(B149,'site info'!H:M,5,FALSE)</f>
        <v>35.933129999999998</v>
      </c>
      <c r="G149">
        <f>VLOOKUP(B149,'site info'!H:M,6,FALSE)</f>
        <v>-76.363560000000007</v>
      </c>
      <c r="H149" t="s">
        <v>503</v>
      </c>
      <c r="I149" s="20">
        <v>2016</v>
      </c>
      <c r="J149" s="20">
        <v>7</v>
      </c>
      <c r="K149" s="20">
        <v>2</v>
      </c>
      <c r="L149" s="20">
        <v>2</v>
      </c>
      <c r="M149" s="22">
        <v>4.1814932300140179E-3</v>
      </c>
      <c r="N149" s="24">
        <v>2.3740317252836066E-3</v>
      </c>
      <c r="O149" s="23" t="s">
        <v>28</v>
      </c>
      <c r="P149" s="20" t="s">
        <v>26</v>
      </c>
      <c r="Q149" s="23">
        <v>2.25</v>
      </c>
      <c r="R149">
        <v>0.08</v>
      </c>
      <c r="S149">
        <v>0.08</v>
      </c>
      <c r="T149" s="20">
        <f>VLOOKUP(D149,'sl metrics top horiz'!B:H,2,FALSE)</f>
        <v>8.0175380689871769</v>
      </c>
      <c r="U149"/>
      <c r="V149" s="20"/>
      <c r="W149" s="44">
        <f>VLOOKUP(D149,'sl metrics top horiz'!$B:$H,5,FALSE)</f>
        <v>84.790065515851836</v>
      </c>
      <c r="X149" s="44">
        <f>VLOOKUP(D149,'sl metrics top horiz'!Q:R,2,FALSE)</f>
        <v>56.079067755490648</v>
      </c>
      <c r="Y149" s="44">
        <f>VLOOKUP(D149,'sl metrics top horiz'!M:O,3,FALSE)</f>
        <v>9.2212455446913584</v>
      </c>
      <c r="Z149" s="44">
        <f>VLOOKUP(D149,'sl metrics top horiz'!B:K,8,FALSE)</f>
        <v>14.288615679999999</v>
      </c>
      <c r="AA149" s="44">
        <f>VLOOKUP(D149,'sl metrics top horiz'!B:K,9,FALSE)</f>
        <v>4.153364240000001</v>
      </c>
      <c r="AB149" s="44">
        <f t="shared" si="17"/>
        <v>18.441979920000001</v>
      </c>
      <c r="AC149" s="44">
        <f>VLOOKUP(D149,'sl metrics top horiz'!M:N,2,FALSE)</f>
        <v>3.4402510481478976</v>
      </c>
      <c r="AD149" s="20">
        <f>VLOOKUP(D149,'sl metrics top horiz'!$B:$H,6,FALSE)</f>
        <v>5.0516428226666667E-2</v>
      </c>
      <c r="AE149" s="44">
        <f>VLOOKUP(D149,'sl metrics top horiz'!$B:$H,7,FALSE)</f>
        <v>4.7507777777777775</v>
      </c>
      <c r="AJ149" s="23"/>
      <c r="AK149" s="23"/>
      <c r="AO149" s="44"/>
      <c r="AU149" s="20">
        <f>VLOOKUP(D149,'pl metrics'!A:H,5,FALSE)</f>
        <v>26</v>
      </c>
      <c r="AV149" s="20">
        <f>VLOOKUP(D149,'pl metrics'!BD:BH,2,FALSE)</f>
        <v>23</v>
      </c>
      <c r="AW149" s="20">
        <f>VLOOKUP(D149,'pl metrics'!BD:BH,3,FALSE)</f>
        <v>0</v>
      </c>
      <c r="AX149">
        <f>VLOOKUP(D149,'pl metrics'!J:S,5,FALSE)</f>
        <v>4</v>
      </c>
      <c r="AY149">
        <f>VLOOKUP(D149,'pl metrics'!AR:BB,11,FALSE)</f>
        <v>22</v>
      </c>
      <c r="AZ149" s="23">
        <f>VLOOKUP(D149,'pl metrics'!A:H,7,FALSE)</f>
        <v>4.6086956521739131</v>
      </c>
      <c r="BA149" s="45">
        <f>VLOOKUP(D149,'pl metrics'!J:Q,7,FALSE)</f>
        <v>5.5</v>
      </c>
      <c r="BB149" s="45">
        <f>VLOOKUP(D149,'pl metrics'!BO:BP,2,FALSE)</f>
        <v>4.5238095238095237</v>
      </c>
      <c r="BC149" s="44">
        <v>23.499829062645006</v>
      </c>
      <c r="BD149" s="44">
        <f t="shared" si="18"/>
        <v>11</v>
      </c>
      <c r="BE149" s="137">
        <f t="shared" si="19"/>
        <v>21.218547484915515</v>
      </c>
      <c r="BF149" s="44">
        <f>VLOOKUP(D149,'pl metrics'!A:H,8,FALSE)</f>
        <v>7.6923076923076925</v>
      </c>
      <c r="BG149" s="45">
        <f>VLOOKUP(D149,'pl metrics'!J:Q,8,FALSE)</f>
        <v>0</v>
      </c>
      <c r="BH149" s="45">
        <f>VLOOKUP(D149,'pl metrics'!V:AA,5,FALSE)</f>
        <v>0.10370216438055037</v>
      </c>
      <c r="BI149" s="44">
        <f>VLOOKUP(D149,'pl metrics'!AR:AX,6,FALSE)</f>
        <v>0</v>
      </c>
      <c r="BJ149" s="45">
        <f>VLOOKUP(D149,'pl metrics'!V:AA,6,FALSE)</f>
        <v>0</v>
      </c>
      <c r="BK149" s="45">
        <f>VLOOKUP(D149,'pl metrics'!J:S,9,FALSE)</f>
        <v>0</v>
      </c>
      <c r="BL149" s="45">
        <f>VLOOKUP(D149,'pl metrics'!V:AB,7,FALSE)</f>
        <v>3.0416666666666665</v>
      </c>
      <c r="BM149" s="25">
        <f>VLOOKUP(D149,'pl metrics'!AR:BA,8,FALSE)</f>
        <v>3.375</v>
      </c>
      <c r="BN149" s="25">
        <f>VLOOKUP(D149,'pl metrics'!BD:BH,4,FALSE)</f>
        <v>3.2530000000000001</v>
      </c>
      <c r="BO149" s="44" t="str">
        <f>VLOOKUP(D149,'pl metrics'!BD:BH,5,FALSE)</f>
        <v>x</v>
      </c>
      <c r="BP149">
        <f>VLOOKUP(D149,'pl metrics'!AR:BA,9,FALSE)</f>
        <v>3.214</v>
      </c>
      <c r="BQ149">
        <f>VLOOKUP(D149,'pl metrics'!AR:BA,10,FALSE)</f>
        <v>1.504</v>
      </c>
      <c r="BR149" s="44">
        <f>VLOOKUP(D149,'pl metrics'!AN:AP,3,FALSE)</f>
        <v>256.28750000000002</v>
      </c>
      <c r="BS149" s="13">
        <f>VLOOKUP(D149,'pl metrics'!AN:AP,2,FALSE)</f>
        <v>11.75</v>
      </c>
      <c r="BT149" s="44">
        <f>VLOOKUP(D149,'pl metrics'!AJ:AK,2,FALSE)</f>
        <v>1.7749999999999999</v>
      </c>
      <c r="BU149" s="44">
        <f>VLOOKUP(D149,'pl metrics'!$AE:$AH,2,FALSE)</f>
        <v>2.0024999999999999</v>
      </c>
      <c r="BV149" s="44">
        <f>VLOOKUP(D149,'pl metrics'!$AE:$AH,3,FALSE)</f>
        <v>141.46249999999998</v>
      </c>
      <c r="BW149" s="44">
        <f>VLOOKUP(D149,'pl metrics'!$AE:$AH,4,FALSE)</f>
        <v>7.9424999999999999</v>
      </c>
      <c r="BX149" t="str">
        <f>VLOOKUP(B149,'site info'!H:T,11,FALSE)</f>
        <v>Forest</v>
      </c>
      <c r="BY149" t="str">
        <f>VLOOKUP(B149,'site info'!H:T,13,FALSE)</f>
        <v>Fresh</v>
      </c>
      <c r="BZ149" t="str">
        <f>VLOOKUP(B149,'site info'!H:T,12,FALSE)</f>
        <v>Tidal</v>
      </c>
      <c r="CA149" t="str">
        <f>VLOOKUP(H149,'site info'!G:U,15,FALSE)</f>
        <v>Yes</v>
      </c>
      <c r="CB149" t="s">
        <v>1041</v>
      </c>
      <c r="CC149" s="44">
        <v>84.790065515851836</v>
      </c>
      <c r="CD149" s="90" t="s">
        <v>1041</v>
      </c>
    </row>
    <row r="150" spans="1:82" x14ac:dyDescent="0.25">
      <c r="A150" t="s">
        <v>442</v>
      </c>
      <c r="B150" t="s">
        <v>514</v>
      </c>
      <c r="C150" t="s">
        <v>513</v>
      </c>
      <c r="D150" s="43" t="s">
        <v>514</v>
      </c>
      <c r="E150" t="s">
        <v>512</v>
      </c>
      <c r="F150">
        <f>VLOOKUP(B150,'site info'!H:M,5,FALSE)</f>
        <v>35.527850540000003</v>
      </c>
      <c r="G150">
        <f>VLOOKUP(B150,'site info'!H:M,6,FALSE)</f>
        <v>-75.979095950000001</v>
      </c>
      <c r="H150" t="s">
        <v>513</v>
      </c>
      <c r="I150" s="20">
        <v>2009</v>
      </c>
      <c r="J150" s="20">
        <v>7</v>
      </c>
      <c r="K150" s="20">
        <v>1</v>
      </c>
      <c r="L150" s="20">
        <v>1</v>
      </c>
      <c r="M150" s="22">
        <v>1.3437249020722133E-3</v>
      </c>
      <c r="N150" s="24">
        <v>8.9509871408643173E-3</v>
      </c>
      <c r="O150" s="48" t="s">
        <v>77</v>
      </c>
      <c r="P150" s="68" t="s">
        <v>26</v>
      </c>
      <c r="Q150" s="23">
        <v>0.15</v>
      </c>
      <c r="R150">
        <v>0.02</v>
      </c>
      <c r="S150">
        <v>0.02</v>
      </c>
      <c r="V150" s="23">
        <f>VLOOKUP(D150,'sl metrics top horiz'!$B:$H,4,FALSE)</f>
        <v>36.022500000000001</v>
      </c>
      <c r="W150" s="44">
        <f>VLOOKUP(D150,'sl metrics top horiz'!$B:$H,5,FALSE)</f>
        <v>2660.75</v>
      </c>
      <c r="Y150" s="44">
        <f>VLOOKUP(D150,'sl metrics top horiz'!M:O,3,FALSE)</f>
        <v>257.75</v>
      </c>
      <c r="Z150" s="44">
        <f>VLOOKUP(D150,'sl metrics top horiz'!B:K,8,FALSE)</f>
        <v>637.75</v>
      </c>
      <c r="AA150" s="44">
        <f>VLOOKUP(D150,'sl metrics top horiz'!B:K,9,FALSE)</f>
        <v>703</v>
      </c>
      <c r="AB150" s="44">
        <f t="shared" si="17"/>
        <v>1340.75</v>
      </c>
      <c r="AC150" s="44">
        <f>VLOOKUP(D150,'sl metrics top horiz'!M:N,2,FALSE)</f>
        <v>0.90718349928876241</v>
      </c>
      <c r="AE150" s="44">
        <f>VLOOKUP(D150,'sl metrics top horiz'!$B:$H,7,FALSE)</f>
        <v>5.4</v>
      </c>
      <c r="AJ150" s="23"/>
      <c r="AK150" s="23"/>
      <c r="AO150" s="44"/>
      <c r="AU150" s="20">
        <f>VLOOKUP(D150,'pl metrics'!A:H,5,FALSE)</f>
        <v>22</v>
      </c>
      <c r="AV150" s="20">
        <f>VLOOKUP(D150,'pl metrics'!BD:BH,2,FALSE)</f>
        <v>20</v>
      </c>
      <c r="AW150" s="20">
        <f>VLOOKUP(D150,'pl metrics'!BD:BH,3,FALSE)</f>
        <v>0</v>
      </c>
      <c r="AX150">
        <f>VLOOKUP(D150,'pl metrics'!J:S,5,FALSE)</f>
        <v>9</v>
      </c>
      <c r="AY150">
        <f>VLOOKUP(D150,'pl metrics'!AR:BB,11,FALSE)</f>
        <v>13</v>
      </c>
      <c r="AZ150" s="23">
        <f>VLOOKUP(D150,'pl metrics'!A:H,7,FALSE)</f>
        <v>4.7249999999999996</v>
      </c>
      <c r="BA150" s="45">
        <f>VLOOKUP(D150,'pl metrics'!J:Q,7,FALSE)</f>
        <v>5.8571428571428568</v>
      </c>
      <c r="BB150" s="45">
        <f>VLOOKUP(D150,'pl metrics'!BO:BP,2,FALSE)</f>
        <v>4.115384615384615</v>
      </c>
      <c r="BC150" s="44">
        <v>22.162214465165704</v>
      </c>
      <c r="BD150" s="44">
        <f t="shared" si="18"/>
        <v>17.571428571428569</v>
      </c>
      <c r="BE150" s="137">
        <f t="shared" si="19"/>
        <v>14.838230249024877</v>
      </c>
      <c r="BF150" s="44">
        <f>VLOOKUP(D150,'pl metrics'!A:H,8,FALSE)</f>
        <v>54.54545454545454</v>
      </c>
      <c r="BG150" s="45">
        <f>VLOOKUP(D150,'pl metrics'!J:Q,8,FALSE)</f>
        <v>55.555555555555557</v>
      </c>
      <c r="BH150" s="45">
        <f>VLOOKUP(D150,'pl metrics'!V:AA,5,FALSE)</f>
        <v>96.841179731654336</v>
      </c>
      <c r="BI150" s="44">
        <f>VLOOKUP(D150,'pl metrics'!AR:AX,6,FALSE)</f>
        <v>0</v>
      </c>
      <c r="BJ150" s="45">
        <f>VLOOKUP(D150,'pl metrics'!V:AA,6,FALSE)</f>
        <v>0.31753783468540175</v>
      </c>
      <c r="BK150" s="45">
        <f>VLOOKUP(D150,'pl metrics'!J:S,9,FALSE)</f>
        <v>0</v>
      </c>
      <c r="BL150" s="45">
        <f>VLOOKUP(D150,'pl metrics'!V:AB,7,FALSE)</f>
        <v>2.5348837209302326</v>
      </c>
      <c r="BM150" s="25">
        <f>VLOOKUP(D150,'pl metrics'!AR:BA,8,FALSE)</f>
        <v>3.218</v>
      </c>
      <c r="BN150" s="25">
        <f>VLOOKUP(D150,'pl metrics'!BD:BH,4,FALSE)</f>
        <v>3.1070000000000002</v>
      </c>
      <c r="BO150" s="44" t="str">
        <f>VLOOKUP(D150,'pl metrics'!BD:BH,5,FALSE)</f>
        <v>x</v>
      </c>
      <c r="BP150">
        <f>VLOOKUP(D150,'pl metrics'!AR:BA,9,FALSE)</f>
        <v>2.7050000000000001</v>
      </c>
      <c r="BQ150">
        <f>VLOOKUP(D150,'pl metrics'!AR:BA,10,FALSE)</f>
        <v>2.274</v>
      </c>
      <c r="BR150" s="44">
        <f>VLOOKUP(D150,'pl metrics'!AN:AP,3,FALSE)</f>
        <v>235.85000000000002</v>
      </c>
      <c r="BS150" s="13">
        <f>VLOOKUP(D150,'pl metrics'!AN:AP,2,FALSE)</f>
        <v>63</v>
      </c>
      <c r="BT150" s="44">
        <f>VLOOKUP(D150,'pl metrics'!AJ:AK,2,FALSE)</f>
        <v>103.4175</v>
      </c>
      <c r="BU150" s="44">
        <f>VLOOKUP(D150,'pl metrics'!$AE:$AH,2,FALSE)</f>
        <v>16.529999999999998</v>
      </c>
      <c r="BV150" s="44">
        <f>VLOOKUP(D150,'pl metrics'!$AE:$AH,3,FALSE)</f>
        <v>35.507499999999993</v>
      </c>
      <c r="BW150" s="44">
        <f>VLOOKUP(D150,'pl metrics'!$AE:$AH,4,FALSE)</f>
        <v>0.64374999999999993</v>
      </c>
      <c r="BX150" t="s">
        <v>26</v>
      </c>
      <c r="BY150" t="str">
        <f>VLOOKUP(B150,'site info'!H:T,13,FALSE)</f>
        <v>Transitional</v>
      </c>
      <c r="BZ150" t="str">
        <f>VLOOKUP(B150,'site info'!H:T,12,FALSE)</f>
        <v>Tidal</v>
      </c>
      <c r="CA150" t="str">
        <f>VLOOKUP(H150,'site info'!G:U,15,FALSE)</f>
        <v>Yes</v>
      </c>
      <c r="CB150" t="s">
        <v>1040</v>
      </c>
      <c r="CC150" s="44">
        <v>2660.75</v>
      </c>
      <c r="CD150" s="90" t="s">
        <v>1040</v>
      </c>
    </row>
    <row r="151" spans="1:82" x14ac:dyDescent="0.25">
      <c r="A151" t="s">
        <v>442</v>
      </c>
      <c r="B151" t="s">
        <v>516</v>
      </c>
      <c r="C151" t="s">
        <v>513</v>
      </c>
      <c r="D151" s="43" t="s">
        <v>516</v>
      </c>
      <c r="E151" t="s">
        <v>512</v>
      </c>
      <c r="F151">
        <f>VLOOKUP(B151,'site info'!H:M,5,FALSE)</f>
        <v>35.527850540000003</v>
      </c>
      <c r="G151">
        <f>VLOOKUP(B151,'site info'!H:M,6,FALSE)</f>
        <v>-75.979095950000001</v>
      </c>
      <c r="H151" t="s">
        <v>513</v>
      </c>
      <c r="I151" s="20">
        <v>2016</v>
      </c>
      <c r="J151" s="20">
        <v>7</v>
      </c>
      <c r="K151" s="20">
        <v>2</v>
      </c>
      <c r="L151" s="20">
        <v>2</v>
      </c>
      <c r="M151" s="22">
        <v>1.3437249020722133E-3</v>
      </c>
      <c r="N151" s="24">
        <v>8.9509871408643173E-3</v>
      </c>
      <c r="O151" s="107" t="s">
        <v>47</v>
      </c>
      <c r="P151" s="68" t="s">
        <v>257</v>
      </c>
      <c r="Q151" s="23">
        <v>0.15</v>
      </c>
      <c r="R151">
        <v>0.02</v>
      </c>
      <c r="S151">
        <v>0.02</v>
      </c>
      <c r="T151" s="20">
        <f>VLOOKUP(D151,'sl metrics top horiz'!B:H,2,FALSE)</f>
        <v>653.11605497613255</v>
      </c>
      <c r="U151"/>
      <c r="V151" s="20"/>
      <c r="W151" s="44">
        <f>VLOOKUP(D151,'sl metrics top horiz'!$B:$H,5,FALSE)</f>
        <v>6799.3102097066667</v>
      </c>
      <c r="X151" s="44">
        <f>VLOOKUP(D151,'sl metrics top horiz'!Q:R,2,FALSE)</f>
        <v>4254.3709613043829</v>
      </c>
      <c r="Y151" s="44">
        <f>VLOOKUP(D151,'sl metrics top horiz'!M:O,3,FALSE)</f>
        <v>325.32764886123465</v>
      </c>
      <c r="Z151" s="44">
        <f>VLOOKUP(D151,'sl metrics top horiz'!B:K,8,FALSE)</f>
        <v>550.14619277333327</v>
      </c>
      <c r="AA151" s="44">
        <f>VLOOKUP(D151,'sl metrics top horiz'!B:K,9,FALSE)</f>
        <v>1390.6410797333335</v>
      </c>
      <c r="AB151" s="44">
        <f t="shared" si="17"/>
        <v>1940.7872725066668</v>
      </c>
      <c r="AC151" s="44">
        <f>VLOOKUP(D151,'sl metrics top horiz'!M:N,2,FALSE)</f>
        <v>0.39560617098901479</v>
      </c>
      <c r="AD151" s="20">
        <f>VLOOKUP(D151,'sl metrics top horiz'!$B:$H,6,FALSE)</f>
        <v>7.6436947187666675</v>
      </c>
      <c r="AE151" s="44">
        <f>VLOOKUP(D151,'sl metrics top horiz'!$B:$H,7,FALSE)</f>
        <v>4.4695555555555559</v>
      </c>
      <c r="AJ151" s="23"/>
      <c r="AK151" s="23"/>
      <c r="AO151" s="44"/>
      <c r="AU151" s="20">
        <f>VLOOKUP(D151,'pl metrics'!A:H,5,FALSE)</f>
        <v>8</v>
      </c>
      <c r="AV151" s="20">
        <f>VLOOKUP(D151,'pl metrics'!BD:BH,2,FALSE)</f>
        <v>8</v>
      </c>
      <c r="AW151" s="20">
        <f>VLOOKUP(D151,'pl metrics'!BD:BH,3,FALSE)</f>
        <v>0</v>
      </c>
      <c r="AX151">
        <f>VLOOKUP(D151,'pl metrics'!J:S,5,FALSE)</f>
        <v>5</v>
      </c>
      <c r="AY151">
        <f>VLOOKUP(D151,'pl metrics'!AR:BB,11,FALSE)</f>
        <v>3</v>
      </c>
      <c r="AZ151" s="23">
        <f>VLOOKUP(D151,'pl metrics'!A:H,7,FALSE)</f>
        <v>6.1714285714285717</v>
      </c>
      <c r="BA151" s="45">
        <f>VLOOKUP(D151,'pl metrics'!J:Q,7,FALSE)</f>
        <v>7.3400000000000007</v>
      </c>
      <c r="BB151" s="45">
        <f>VLOOKUP(D151,'pl metrics'!BO:BP,2,FALSE)</f>
        <v>3.25</v>
      </c>
      <c r="BC151" s="44">
        <v>17.455435969862204</v>
      </c>
      <c r="BD151" s="44">
        <f t="shared" si="18"/>
        <v>16.412738954848457</v>
      </c>
      <c r="BE151" s="137">
        <f t="shared" si="19"/>
        <v>5.6291651245988508</v>
      </c>
      <c r="BF151" s="44">
        <f>VLOOKUP(D151,'pl metrics'!A:H,8,FALSE)</f>
        <v>87.5</v>
      </c>
      <c r="BG151" s="45">
        <f>VLOOKUP(D151,'pl metrics'!J:Q,8,FALSE)</f>
        <v>80</v>
      </c>
      <c r="BH151" s="45">
        <f>VLOOKUP(D151,'pl metrics'!V:AA,5,FALSE)</f>
        <v>100</v>
      </c>
      <c r="BI151" s="44">
        <f>VLOOKUP(D151,'pl metrics'!AR:AX,6,FALSE)</f>
        <v>0</v>
      </c>
      <c r="BJ151" s="45">
        <f>VLOOKUP(D151,'pl metrics'!V:AA,6,FALSE)</f>
        <v>0</v>
      </c>
      <c r="BK151" s="45">
        <f>VLOOKUP(D151,'pl metrics'!J:S,9,FALSE)</f>
        <v>0</v>
      </c>
      <c r="BL151" s="45">
        <f>VLOOKUP(D151,'pl metrics'!V:AB,7,FALSE)</f>
        <v>2.7826086956521738</v>
      </c>
      <c r="BM151" s="25">
        <f>VLOOKUP(D151,'pl metrics'!AR:BA,8,FALSE)</f>
        <v>2.1309999999999998</v>
      </c>
      <c r="BN151" s="25">
        <f>VLOOKUP(D151,'pl metrics'!BD:BH,4,FALSE)</f>
        <v>2.1309999999999998</v>
      </c>
      <c r="BO151" s="44" t="str">
        <f>VLOOKUP(D151,'pl metrics'!BD:BH,5,FALSE)</f>
        <v>x</v>
      </c>
      <c r="BP151">
        <f>VLOOKUP(D151,'pl metrics'!AR:BA,9,FALSE)</f>
        <v>1.2130000000000001</v>
      </c>
      <c r="BQ151">
        <f>VLOOKUP(D151,'pl metrics'!AR:BA,10,FALSE)</f>
        <v>1.655</v>
      </c>
      <c r="BR151" s="44">
        <f>VLOOKUP(D151,'pl metrics'!AN:AP,3,FALSE)</f>
        <v>16.282500000000002</v>
      </c>
      <c r="BS151" s="13">
        <f>VLOOKUP(D151,'pl metrics'!AN:AP,2,FALSE)</f>
        <v>1.85</v>
      </c>
      <c r="BT151" s="44">
        <f>VLOOKUP(D151,'pl metrics'!AJ:AK,2,FALSE)</f>
        <v>107.13875</v>
      </c>
      <c r="BU151" s="44">
        <f>VLOOKUP(D151,'pl metrics'!$AE:$AH,2,FALSE)</f>
        <v>0.15125000000000002</v>
      </c>
      <c r="BV151" s="44">
        <f>VLOOKUP(D151,'pl metrics'!$AE:$AH,3,FALSE)</f>
        <v>3.0400000000000005</v>
      </c>
      <c r="BW151" s="44">
        <f>VLOOKUP(D151,'pl metrics'!$AE:$AH,4,FALSE)</f>
        <v>0.875</v>
      </c>
      <c r="BX151" t="s">
        <v>26</v>
      </c>
      <c r="BY151" t="str">
        <f>VLOOKUP(B151,'site info'!H:T,13,FALSE)</f>
        <v>Transitional</v>
      </c>
      <c r="BZ151" t="str">
        <f>VLOOKUP(B151,'site info'!H:T,12,FALSE)</f>
        <v>Tidal</v>
      </c>
      <c r="CA151" t="str">
        <f>VLOOKUP(H151,'site info'!G:U,15,FALSE)</f>
        <v>Yes</v>
      </c>
      <c r="CB151" t="s">
        <v>1040</v>
      </c>
      <c r="CC151" s="44">
        <v>6799.3102097066667</v>
      </c>
      <c r="CD151" s="90" t="s">
        <v>1040</v>
      </c>
    </row>
    <row r="152" spans="1:82" s="15" customFormat="1" x14ac:dyDescent="0.25">
      <c r="A152" t="s">
        <v>517</v>
      </c>
      <c r="B152" t="s">
        <v>520</v>
      </c>
      <c r="C152" t="s">
        <v>518</v>
      </c>
      <c r="D152" s="43" t="s">
        <v>520</v>
      </c>
      <c r="E152"/>
      <c r="F152">
        <f>VLOOKUP(B152,'site info'!H:M,5,FALSE)</f>
        <v>35.368032081199999</v>
      </c>
      <c r="G152">
        <f>VLOOKUP(B152,'site info'!H:M,6,FALSE)</f>
        <v>-76.116426631600007</v>
      </c>
      <c r="H152" t="s">
        <v>518</v>
      </c>
      <c r="I152" s="20">
        <v>2004</v>
      </c>
      <c r="J152" s="20">
        <v>12</v>
      </c>
      <c r="K152" s="20">
        <v>1</v>
      </c>
      <c r="L152" s="20">
        <v>1</v>
      </c>
      <c r="M152" s="22">
        <v>1.424949516649625E-3</v>
      </c>
      <c r="N152" s="24">
        <v>2.9996711793869083E-3</v>
      </c>
      <c r="O152" s="23" t="s">
        <v>77</v>
      </c>
      <c r="P152" s="20" t="s">
        <v>26</v>
      </c>
      <c r="Q152" s="23">
        <v>0</v>
      </c>
      <c r="R152">
        <v>0.05</v>
      </c>
      <c r="S152">
        <v>0.05</v>
      </c>
      <c r="T152" s="20"/>
      <c r="U152" s="25"/>
      <c r="V152" s="23">
        <f>VLOOKUP(D152,'sl metrics top horiz'!$B:$H,4,FALSE)</f>
        <v>29.722857142857144</v>
      </c>
      <c r="W152" s="44">
        <f>VLOOKUP(D152,'sl metrics top horiz'!$B:$H,5,FALSE)</f>
        <v>793.14285714285711</v>
      </c>
      <c r="X152" s="44"/>
      <c r="Y152" s="44">
        <f>VLOOKUP(D152,'sl metrics top horiz'!M:O,3,FALSE)</f>
        <v>128</v>
      </c>
      <c r="Z152" s="44">
        <f>VLOOKUP(D152,'sl metrics top horiz'!B:K,8,FALSE)</f>
        <v>604.42857142857144</v>
      </c>
      <c r="AA152" s="44">
        <f>VLOOKUP(D152,'sl metrics top horiz'!B:K,9,FALSE)</f>
        <v>542.57142857142856</v>
      </c>
      <c r="AB152" s="44">
        <f t="shared" si="17"/>
        <v>1147</v>
      </c>
      <c r="AC152" s="44">
        <f>VLOOKUP(D152,'sl metrics top horiz'!M:N,2,FALSE)</f>
        <v>7.8518843452832421</v>
      </c>
      <c r="AD152" s="20"/>
      <c r="AE152" s="44">
        <f>VLOOKUP(D152,'sl metrics top horiz'!$B:$H,7,FALSE)</f>
        <v>4.6142857142857139</v>
      </c>
      <c r="AF152" s="20"/>
      <c r="AG152" s="20"/>
      <c r="AH152" s="20"/>
      <c r="AI152" s="44"/>
      <c r="AJ152" s="23"/>
      <c r="AK152" s="23"/>
      <c r="AL152" s="20"/>
      <c r="AM152" s="20"/>
      <c r="AN152" s="20"/>
      <c r="AO152" s="44"/>
      <c r="AP152" s="20"/>
      <c r="AQ152" s="23"/>
      <c r="AR152" s="23"/>
      <c r="AS152" s="20"/>
      <c r="AT152" s="20"/>
      <c r="AU152" s="20">
        <f>VLOOKUP(D152,'pl metrics'!A:H,5,FALSE)</f>
        <v>15</v>
      </c>
      <c r="AV152" s="20">
        <f>VLOOKUP(D152,'pl metrics'!BD:BH,2,FALSE)</f>
        <v>15</v>
      </c>
      <c r="AW152" s="20">
        <f>VLOOKUP(D152,'pl metrics'!BD:BH,3,FALSE)</f>
        <v>0</v>
      </c>
      <c r="AX152">
        <f>VLOOKUP(D152,'pl metrics'!J:S,5,FALSE)</f>
        <v>3</v>
      </c>
      <c r="AY152">
        <f>VLOOKUP(D152,'pl metrics'!AR:BB,11,FALSE)</f>
        <v>12</v>
      </c>
      <c r="AZ152" s="23">
        <f>VLOOKUP(D152,'pl metrics'!A:H,7,FALSE)</f>
        <v>5.2142857142857144</v>
      </c>
      <c r="BA152" s="45">
        <f>VLOOKUP(D152,'pl metrics'!J:Q,7,FALSE)</f>
        <v>6</v>
      </c>
      <c r="BB152" s="45">
        <f>VLOOKUP(D152,'pl metrics'!BO:BP,2,FALSE)</f>
        <v>5</v>
      </c>
      <c r="BC152" s="44">
        <v>20.194841733795819</v>
      </c>
      <c r="BD152" s="44">
        <f t="shared" si="18"/>
        <v>10.392304845413264</v>
      </c>
      <c r="BE152" s="137">
        <f t="shared" si="19"/>
        <v>17.320508075688771</v>
      </c>
      <c r="BF152" s="44">
        <f>VLOOKUP(D152,'pl metrics'!A:H,8,FALSE)</f>
        <v>26.666666666666668</v>
      </c>
      <c r="BG152" s="45">
        <f>VLOOKUP(D152,'pl metrics'!J:Q,8,FALSE)</f>
        <v>33.333333333333329</v>
      </c>
      <c r="BH152" s="45">
        <f>VLOOKUP(D152,'pl metrics'!V:AA,5,FALSE)</f>
        <v>23.19829126532624</v>
      </c>
      <c r="BI152" s="44">
        <f>VLOOKUP(D152,'pl metrics'!AR:AX,6,FALSE)</f>
        <v>0</v>
      </c>
      <c r="BJ152" s="45">
        <f>VLOOKUP(D152,'pl metrics'!V:AA,6,FALSE)</f>
        <v>0</v>
      </c>
      <c r="BK152" s="45">
        <f>VLOOKUP(D152,'pl metrics'!J:S,9,FALSE)</f>
        <v>0</v>
      </c>
      <c r="BL152" s="45">
        <f>VLOOKUP(D152,'pl metrics'!V:AB,7,FALSE)</f>
        <v>3.6428571428571428</v>
      </c>
      <c r="BM152" s="25">
        <f>VLOOKUP(D152,'pl metrics'!AR:BA,8,FALSE)</f>
        <v>2.843</v>
      </c>
      <c r="BN152" s="25">
        <f>VLOOKUP(D152,'pl metrics'!BD:BH,4,FALSE)</f>
        <v>2.843</v>
      </c>
      <c r="BO152" s="44" t="str">
        <f>VLOOKUP(D152,'pl metrics'!BD:BH,5,FALSE)</f>
        <v>x</v>
      </c>
      <c r="BP152">
        <f>VLOOKUP(D152,'pl metrics'!AR:BA,9,FALSE)</f>
        <v>2.617</v>
      </c>
      <c r="BQ152">
        <f>VLOOKUP(D152,'pl metrics'!AR:BA,10,FALSE)</f>
        <v>1.1950000000000001</v>
      </c>
      <c r="BR152" s="44">
        <f>VLOOKUP(D152,'pl metrics'!AN:AP,3,FALSE)</f>
        <v>114.96844912063884</v>
      </c>
      <c r="BS152" s="13">
        <f>VLOOKUP(D152,'pl metrics'!AN:AP,2,FALSE)</f>
        <v>9.436718574215929</v>
      </c>
      <c r="BT152" s="44">
        <f>VLOOKUP(D152,'pl metrics'!AJ:AK,2,FALSE)</f>
        <v>47.428571428571431</v>
      </c>
      <c r="BU152" s="44">
        <f>VLOOKUP(D152,'pl metrics'!$AE:$AH,2,FALSE)</f>
        <v>47.785714285714285</v>
      </c>
      <c r="BV152" s="44">
        <f>VLOOKUP(D152,'pl metrics'!$AE:$AH,3,FALSE)</f>
        <v>92.857142857142861</v>
      </c>
      <c r="BW152" s="44">
        <f>VLOOKUP(D152,'pl metrics'!$AE:$AH,4,FALSE)</f>
        <v>7.5</v>
      </c>
      <c r="BX152" t="str">
        <f>VLOOKUP(B152,'site info'!H:T,11,FALSE)</f>
        <v>Forest</v>
      </c>
      <c r="BY152" t="str">
        <f>VLOOKUP(B152,'site info'!H:T,13,FALSE)</f>
        <v>Transitional</v>
      </c>
      <c r="BZ152" t="str">
        <f>VLOOKUP(B152,'site info'!H:T,12,FALSE)</f>
        <v>Tidal</v>
      </c>
      <c r="CA152" t="str">
        <f>VLOOKUP(H152,'site info'!G:U,15,FALSE)</f>
        <v>Yes</v>
      </c>
      <c r="CB152" t="s">
        <v>1040</v>
      </c>
      <c r="CC152" s="44">
        <v>793.14285714285711</v>
      </c>
      <c r="CD152" s="90" t="s">
        <v>1040</v>
      </c>
    </row>
    <row r="153" spans="1:82" s="15" customFormat="1" x14ac:dyDescent="0.25">
      <c r="A153" t="s">
        <v>517</v>
      </c>
      <c r="B153" t="s">
        <v>522</v>
      </c>
      <c r="C153" t="s">
        <v>518</v>
      </c>
      <c r="D153" s="43" t="s">
        <v>522</v>
      </c>
      <c r="E153"/>
      <c r="F153">
        <f>VLOOKUP(B153,'site info'!H:M,5,FALSE)</f>
        <v>35.368032081199999</v>
      </c>
      <c r="G153">
        <f>VLOOKUP(B153,'site info'!H:M,6,FALSE)</f>
        <v>-76.116426631600007</v>
      </c>
      <c r="H153" t="s">
        <v>518</v>
      </c>
      <c r="I153" s="20">
        <v>2016</v>
      </c>
      <c r="J153" s="20">
        <v>12</v>
      </c>
      <c r="K153" s="20">
        <v>2</v>
      </c>
      <c r="L153" s="20">
        <v>2</v>
      </c>
      <c r="M153" s="22">
        <v>1.424949516649625E-3</v>
      </c>
      <c r="N153" s="24">
        <v>2.9996711793869083E-3</v>
      </c>
      <c r="O153" s="23" t="s">
        <v>77</v>
      </c>
      <c r="P153" s="20" t="s">
        <v>26</v>
      </c>
      <c r="Q153" s="23">
        <v>0</v>
      </c>
      <c r="R153">
        <v>0.05</v>
      </c>
      <c r="S153">
        <v>0.05</v>
      </c>
      <c r="T153" s="20"/>
      <c r="U153" s="25"/>
      <c r="V153" s="23">
        <f>VLOOKUP(D153,'sl metrics top horiz'!$B:$H,4,FALSE)</f>
        <v>22.662857142857142</v>
      </c>
      <c r="W153" s="44">
        <f>VLOOKUP(D153,'sl metrics top horiz'!$B:$H,5,FALSE)</f>
        <v>502.71428571428572</v>
      </c>
      <c r="X153" s="44"/>
      <c r="Y153" s="44">
        <f>VLOOKUP(D153,'sl metrics top horiz'!M:O,3,FALSE)</f>
        <v>55.428571428571431</v>
      </c>
      <c r="Z153" s="44">
        <f>VLOOKUP(D153,'sl metrics top horiz'!B:K,8,FALSE)</f>
        <v>426</v>
      </c>
      <c r="AA153" s="44">
        <f>VLOOKUP(D153,'sl metrics top horiz'!B:K,9,FALSE)</f>
        <v>417.71428571428572</v>
      </c>
      <c r="AB153" s="44">
        <f t="shared" si="17"/>
        <v>843.71428571428578</v>
      </c>
      <c r="AC153" s="44">
        <f>VLOOKUP(D153,'sl metrics top horiz'!M:N,2,FALSE)</f>
        <v>7.1776945915043893</v>
      </c>
      <c r="AD153" s="20"/>
      <c r="AE153" s="44">
        <f>VLOOKUP(D153,'sl metrics top horiz'!$B:$H,7,FALSE)</f>
        <v>4.6571428571428575</v>
      </c>
      <c r="AF153" s="20"/>
      <c r="AG153" s="20"/>
      <c r="AH153" s="20"/>
      <c r="AI153" s="44"/>
      <c r="AJ153" s="23"/>
      <c r="AK153" s="23"/>
      <c r="AL153" s="20"/>
      <c r="AM153" s="20"/>
      <c r="AN153" s="20"/>
      <c r="AO153" s="44"/>
      <c r="AP153" s="20"/>
      <c r="AQ153" s="23"/>
      <c r="AR153" s="23"/>
      <c r="AS153" s="20"/>
      <c r="AT153" s="20"/>
      <c r="AU153" s="20">
        <f>VLOOKUP(D153,'pl metrics'!A:H,5,FALSE)</f>
        <v>21</v>
      </c>
      <c r="AV153" s="20">
        <f>VLOOKUP(D153,'pl metrics'!BD:BH,2,FALSE)</f>
        <v>19</v>
      </c>
      <c r="AW153" s="20">
        <f>VLOOKUP(D153,'pl metrics'!BD:BH,3,FALSE)</f>
        <v>1</v>
      </c>
      <c r="AX153">
        <f>VLOOKUP(D153,'pl metrics'!J:S,5,FALSE)</f>
        <v>9</v>
      </c>
      <c r="AY153">
        <f>VLOOKUP(D153,'pl metrics'!AR:BB,11,FALSE)</f>
        <v>12</v>
      </c>
      <c r="AZ153" s="23">
        <f>VLOOKUP(D153,'pl metrics'!A:H,7,FALSE)</f>
        <v>4.882352941176471</v>
      </c>
      <c r="BA153" s="45">
        <f>VLOOKUP(D153,'pl metrics'!J:Q,7,FALSE)</f>
        <v>5.25</v>
      </c>
      <c r="BB153" s="45">
        <f>VLOOKUP(D153,'pl metrics'!BO:BP,2,FALSE)</f>
        <v>4.5555555555555554</v>
      </c>
      <c r="BC153" s="44">
        <v>22.373751922431456</v>
      </c>
      <c r="BD153" s="44">
        <f t="shared" si="18"/>
        <v>15.75</v>
      </c>
      <c r="BE153" s="137">
        <f t="shared" si="19"/>
        <v>15.780907357849769</v>
      </c>
      <c r="BF153" s="44">
        <f>VLOOKUP(D153,'pl metrics'!A:H,8,FALSE)</f>
        <v>38.095238095238095</v>
      </c>
      <c r="BG153" s="45">
        <f>VLOOKUP(D153,'pl metrics'!J:Q,8,FALSE)</f>
        <v>55.555555555555557</v>
      </c>
      <c r="BH153" s="45">
        <f>VLOOKUP(D153,'pl metrics'!V:AA,5,FALSE)</f>
        <v>67.141828213808893</v>
      </c>
      <c r="BI153" s="44">
        <f>VLOOKUP(D153,'pl metrics'!AR:AX,6,FALSE)</f>
        <v>5</v>
      </c>
      <c r="BJ153" s="45">
        <f>VLOOKUP(D153,'pl metrics'!V:AA,6,FALSE)</f>
        <v>0.14209397977288529</v>
      </c>
      <c r="BK153" s="45">
        <f>VLOOKUP(D153,'pl metrics'!J:S,9,FALSE)</f>
        <v>4.7619047619047619</v>
      </c>
      <c r="BL153" s="45">
        <f>VLOOKUP(D153,'pl metrics'!V:AB,7,FALSE)</f>
        <v>3.8235294117647061</v>
      </c>
      <c r="BM153" s="25">
        <f>VLOOKUP(D153,'pl metrics'!AR:BA,8,FALSE)</f>
        <v>3.1930000000000001</v>
      </c>
      <c r="BN153" s="25">
        <f>VLOOKUP(D153,'pl metrics'!BD:BH,4,FALSE)</f>
        <v>3.0910000000000002</v>
      </c>
      <c r="BO153" s="44">
        <f>VLOOKUP(D153,'pl metrics'!BD:BH,5,FALSE)</f>
        <v>0</v>
      </c>
      <c r="BP153">
        <f>VLOOKUP(D153,'pl metrics'!AR:BA,9,FALSE)</f>
        <v>2.633</v>
      </c>
      <c r="BQ153">
        <f>VLOOKUP(D153,'pl metrics'!AR:BA,10,FALSE)</f>
        <v>2.33</v>
      </c>
      <c r="BR153" s="44">
        <f>VLOOKUP(D153,'pl metrics'!AN:AP,3,FALSE)</f>
        <v>35.325566790810498</v>
      </c>
      <c r="BS153" s="13">
        <f>VLOOKUP(D153,'pl metrics'!AN:AP,2,FALSE)</f>
        <v>8.7986486350340893</v>
      </c>
      <c r="BT153" s="44">
        <f>VLOOKUP(D153,'pl metrics'!AJ:AK,2,FALSE)</f>
        <v>97.928571428571431</v>
      </c>
      <c r="BU153" s="44">
        <f>VLOOKUP(D153,'pl metrics'!$AE:$AH,2,FALSE)</f>
        <v>23.571428571428573</v>
      </c>
      <c r="BV153" s="44">
        <f>VLOOKUP(D153,'pl metrics'!$AE:$AH,3,FALSE)</f>
        <v>39.785714285714285</v>
      </c>
      <c r="BW153" s="44">
        <f>VLOOKUP(D153,'pl metrics'!$AE:$AH,4,FALSE)</f>
        <v>10.785714285714286</v>
      </c>
      <c r="BX153" t="str">
        <f>VLOOKUP(B153,'site info'!H:T,11,FALSE)</f>
        <v>Forest</v>
      </c>
      <c r="BY153" t="str">
        <f>VLOOKUP(B153,'site info'!H:T,13,FALSE)</f>
        <v>Transitional</v>
      </c>
      <c r="BZ153" t="str">
        <f>VLOOKUP(B153,'site info'!H:T,12,FALSE)</f>
        <v>Tidal</v>
      </c>
      <c r="CA153" t="str">
        <f>VLOOKUP(H153,'site info'!G:U,15,FALSE)</f>
        <v>Yes</v>
      </c>
      <c r="CB153" t="s">
        <v>1040</v>
      </c>
      <c r="CC153" s="44">
        <v>502.71428571428572</v>
      </c>
      <c r="CD153" s="90" t="s">
        <v>1040</v>
      </c>
    </row>
    <row r="154" spans="1:82" x14ac:dyDescent="0.25">
      <c r="A154" t="s">
        <v>517</v>
      </c>
      <c r="B154" t="s">
        <v>553</v>
      </c>
      <c r="C154" t="s">
        <v>551</v>
      </c>
      <c r="D154" s="43" t="s">
        <v>553</v>
      </c>
      <c r="F154">
        <f>VLOOKUP(B154,'site info'!H:M,5,FALSE)</f>
        <v>35.6014445044</v>
      </c>
      <c r="G154">
        <f>VLOOKUP(B154,'site info'!H:M,6,FALSE)</f>
        <v>-75.852631772500004</v>
      </c>
      <c r="H154" t="s">
        <v>551</v>
      </c>
      <c r="I154" s="20">
        <v>2004</v>
      </c>
      <c r="J154" s="20">
        <v>13</v>
      </c>
      <c r="K154" s="20">
        <v>1</v>
      </c>
      <c r="L154" s="20">
        <v>1</v>
      </c>
      <c r="M154" s="22">
        <v>2.3583713760301E-3</v>
      </c>
      <c r="N154" s="24">
        <v>3.9340430414914994E-3</v>
      </c>
      <c r="O154" s="48" t="s">
        <v>77</v>
      </c>
      <c r="P154" s="68" t="s">
        <v>26</v>
      </c>
      <c r="Q154" s="23">
        <v>0.30480000000000002</v>
      </c>
      <c r="R154">
        <v>0.05</v>
      </c>
      <c r="S154">
        <v>0.05</v>
      </c>
      <c r="V154" s="23">
        <f>VLOOKUP(D154,'sl metrics top horiz'!$B:$H,4,FALSE)</f>
        <v>83.162857142857135</v>
      </c>
      <c r="W154" s="44">
        <f>VLOOKUP(D154,'sl metrics top horiz'!$B:$H,5,FALSE)</f>
        <v>1978.7142857142858</v>
      </c>
      <c r="Y154" s="44">
        <f>VLOOKUP(D154,'sl metrics top horiz'!M:O,3,FALSE)</f>
        <v>299.28571428571428</v>
      </c>
      <c r="Z154" s="44">
        <f>VLOOKUP(D154,'sl metrics top horiz'!B:K,8,FALSE)</f>
        <v>1160</v>
      </c>
      <c r="AA154" s="44">
        <f>VLOOKUP(D154,'sl metrics top horiz'!B:K,9,FALSE)</f>
        <v>1538.8571428571429</v>
      </c>
      <c r="AB154" s="44">
        <f t="shared" si="17"/>
        <v>2698.8571428571431</v>
      </c>
      <c r="AC154" s="44">
        <f>VLOOKUP(D154,'sl metrics top horiz'!M:N,2,FALSE)</f>
        <v>5.2764192925331121</v>
      </c>
      <c r="AE154" s="44">
        <f>VLOOKUP(D154,'sl metrics top horiz'!$B:$H,7,FALSE)</f>
        <v>4.3714285714285719</v>
      </c>
      <c r="AJ154" s="23"/>
      <c r="AK154" s="23"/>
      <c r="AO154" s="44"/>
      <c r="AU154" s="20">
        <f>VLOOKUP(D154,'pl metrics'!A:H,5,FALSE)</f>
        <v>15</v>
      </c>
      <c r="AV154" s="20">
        <f>VLOOKUP(D154,'pl metrics'!BD:BH,2,FALSE)</f>
        <v>15</v>
      </c>
      <c r="AW154" s="20">
        <f>VLOOKUP(D154,'pl metrics'!BD:BH,3,FALSE)</f>
        <v>0</v>
      </c>
      <c r="AX154">
        <f>VLOOKUP(D154,'pl metrics'!J:S,5,FALSE)</f>
        <v>5</v>
      </c>
      <c r="AY154">
        <f>VLOOKUP(D154,'pl metrics'!AR:BB,11,FALSE)</f>
        <v>10</v>
      </c>
      <c r="AZ154" s="23">
        <f>VLOOKUP(D154,'pl metrics'!A:H,7,FALSE)</f>
        <v>5.3</v>
      </c>
      <c r="BA154" s="45">
        <f>VLOOKUP(D154,'pl metrics'!J:Q,7,FALSE)</f>
        <v>6.4</v>
      </c>
      <c r="BB154" s="45">
        <f>VLOOKUP(D154,'pl metrics'!BO:BP,2,FALSE)</f>
        <v>4.75</v>
      </c>
      <c r="BC154" s="44">
        <v>20.526811734899308</v>
      </c>
      <c r="BD154" s="44">
        <f t="shared" si="18"/>
        <v>14.310835055998655</v>
      </c>
      <c r="BE154" s="137">
        <f t="shared" si="19"/>
        <v>15.020818885799804</v>
      </c>
      <c r="BF154" s="44">
        <f>VLOOKUP(D154,'pl metrics'!A:H,8,FALSE)</f>
        <v>60</v>
      </c>
      <c r="BG154" s="45">
        <f>VLOOKUP(D154,'pl metrics'!J:Q,8,FALSE)</f>
        <v>80</v>
      </c>
      <c r="BH154" s="45">
        <f>VLOOKUP(D154,'pl metrics'!V:AA,5,FALSE)</f>
        <v>74.271628608133341</v>
      </c>
      <c r="BI154" s="44">
        <f>VLOOKUP(D154,'pl metrics'!AR:AX,6,FALSE)</f>
        <v>0</v>
      </c>
      <c r="BJ154" s="45">
        <f>VLOOKUP(D154,'pl metrics'!V:AA,6,FALSE)</f>
        <v>0</v>
      </c>
      <c r="BK154" s="45">
        <f>VLOOKUP(D154,'pl metrics'!J:S,9,FALSE)</f>
        <v>0</v>
      </c>
      <c r="BL154" s="45">
        <f>VLOOKUP(D154,'pl metrics'!V:AB,7,FALSE)</f>
        <v>3.6666666666666665</v>
      </c>
      <c r="BM154" s="25">
        <f>VLOOKUP(D154,'pl metrics'!AR:BA,8,FALSE)</f>
        <v>2.8420000000000001</v>
      </c>
      <c r="BN154" s="25">
        <f>VLOOKUP(D154,'pl metrics'!BD:BH,4,FALSE)</f>
        <v>2.8420000000000001</v>
      </c>
      <c r="BO154" s="44" t="str">
        <f>VLOOKUP(D154,'pl metrics'!BD:BH,5,FALSE)</f>
        <v>x</v>
      </c>
      <c r="BP154">
        <f>VLOOKUP(D154,'pl metrics'!AR:BA,9,FALSE)</f>
        <v>2.44</v>
      </c>
      <c r="BQ154">
        <f>VLOOKUP(D154,'pl metrics'!AR:BA,10,FALSE)</f>
        <v>1.714</v>
      </c>
      <c r="BR154" s="44">
        <f>VLOOKUP(D154,'pl metrics'!AN:AP,3,FALSE)</f>
        <v>65.612060193503027</v>
      </c>
      <c r="BS154" s="13">
        <f>VLOOKUP(D154,'pl metrics'!AN:AP,2,FALSE)</f>
        <v>5.8769599661487044</v>
      </c>
      <c r="BT154" s="44">
        <f>VLOOKUP(D154,'pl metrics'!AJ:AK,2,FALSE)</f>
        <v>56.5</v>
      </c>
      <c r="BU154" s="44">
        <f>VLOOKUP(D154,'pl metrics'!$AE:$AH,2,FALSE)</f>
        <v>34.514428571428574</v>
      </c>
      <c r="BV154" s="44">
        <f>VLOOKUP(D154,'pl metrics'!$AE:$AH,3,FALSE)</f>
        <v>27.928571428571427</v>
      </c>
      <c r="BW154" s="44">
        <f>VLOOKUP(D154,'pl metrics'!$AE:$AH,4,FALSE)</f>
        <v>3.4430000000000001</v>
      </c>
      <c r="BX154" t="str">
        <f>VLOOKUP(B154,'site info'!H:T,11,FALSE)</f>
        <v>Forest</v>
      </c>
      <c r="BY154" t="str">
        <f>VLOOKUP(B154,'site info'!H:T,13,FALSE)</f>
        <v>Transitional</v>
      </c>
      <c r="BZ154" t="str">
        <f>VLOOKUP(B154,'site info'!H:T,12,FALSE)</f>
        <v>Tidal</v>
      </c>
      <c r="CA154" t="str">
        <f>VLOOKUP(H154,'site info'!G:U,15,FALSE)</f>
        <v>Yes</v>
      </c>
      <c r="CB154" t="s">
        <v>1040</v>
      </c>
      <c r="CC154" s="44">
        <v>1978.7142857142858</v>
      </c>
      <c r="CD154" s="90" t="s">
        <v>1040</v>
      </c>
    </row>
    <row r="155" spans="1:82" x14ac:dyDescent="0.25">
      <c r="A155" t="s">
        <v>517</v>
      </c>
      <c r="B155" t="s">
        <v>555</v>
      </c>
      <c r="C155" t="s">
        <v>551</v>
      </c>
      <c r="D155" s="43" t="s">
        <v>555</v>
      </c>
      <c r="F155">
        <f>VLOOKUP(B155,'site info'!H:M,5,FALSE)</f>
        <v>35.6014445044</v>
      </c>
      <c r="G155">
        <f>VLOOKUP(B155,'site info'!H:M,6,FALSE)</f>
        <v>-75.852631772500004</v>
      </c>
      <c r="H155" t="s">
        <v>551</v>
      </c>
      <c r="I155" s="20">
        <v>2017</v>
      </c>
      <c r="J155" s="20">
        <v>13</v>
      </c>
      <c r="K155" s="20">
        <v>2</v>
      </c>
      <c r="L155" s="20">
        <v>2</v>
      </c>
      <c r="M155" s="22">
        <v>2.3583713760301E-3</v>
      </c>
      <c r="N155" s="24">
        <v>3.9340430414914994E-3</v>
      </c>
      <c r="O155" s="48" t="s">
        <v>47</v>
      </c>
      <c r="P155" s="68" t="s">
        <v>257</v>
      </c>
      <c r="Q155" s="23">
        <v>0.30480000000000002</v>
      </c>
      <c r="R155">
        <v>0.05</v>
      </c>
      <c r="S155">
        <v>0.05</v>
      </c>
      <c r="V155" s="23">
        <f>VLOOKUP(D155,'sl metrics top horiz'!$B:$H,4,FALSE)</f>
        <v>33.362857142857145</v>
      </c>
      <c r="W155" s="44">
        <f>VLOOKUP(D155,'sl metrics top horiz'!$B:$H,5,FALSE)</f>
        <v>2327.8571428571427</v>
      </c>
      <c r="Y155" s="44">
        <f>VLOOKUP(D155,'sl metrics top horiz'!M:O,3,FALSE)</f>
        <v>210.42857142857142</v>
      </c>
      <c r="Z155" s="44">
        <f>VLOOKUP(D155,'sl metrics top horiz'!B:K,8,FALSE)</f>
        <v>898.85714285714289</v>
      </c>
      <c r="AA155" s="44">
        <f>VLOOKUP(D155,'sl metrics top horiz'!B:K,9,FALSE)</f>
        <v>1252.7142857142858</v>
      </c>
      <c r="AB155" s="44">
        <f t="shared" si="17"/>
        <v>2151.5714285714284</v>
      </c>
      <c r="AC155" s="44">
        <f>VLOOKUP(D155,'sl metrics top horiz'!M:N,2,FALSE)</f>
        <v>5.0732244183897421</v>
      </c>
      <c r="AE155" s="44">
        <f>VLOOKUP(D155,'sl metrics top horiz'!$B:$H,7,FALSE)</f>
        <v>5.3142857142857149</v>
      </c>
      <c r="AJ155" s="23"/>
      <c r="AK155" s="23"/>
      <c r="AO155" s="44"/>
      <c r="AU155" s="20">
        <f>VLOOKUP(D155,'pl metrics'!A:H,5,FALSE)</f>
        <v>18</v>
      </c>
      <c r="AV155" s="20">
        <f>VLOOKUP(D155,'pl metrics'!BD:BH,2,FALSE)</f>
        <v>15</v>
      </c>
      <c r="AW155" s="20">
        <f>VLOOKUP(D155,'pl metrics'!BD:BH,3,FALSE)</f>
        <v>1</v>
      </c>
      <c r="AX155">
        <f>VLOOKUP(D155,'pl metrics'!J:S,5,FALSE)</f>
        <v>11</v>
      </c>
      <c r="AY155">
        <f>VLOOKUP(D155,'pl metrics'!AR:BB,11,FALSE)</f>
        <v>7</v>
      </c>
      <c r="AZ155" s="23">
        <f>VLOOKUP(D155,'pl metrics'!A:H,7,FALSE)</f>
        <v>5.2</v>
      </c>
      <c r="BA155" s="45">
        <f>VLOOKUP(D155,'pl metrics'!J:Q,7,FALSE)</f>
        <v>5.5555555555555554</v>
      </c>
      <c r="BB155" s="45">
        <f>VLOOKUP(D155,'pl metrics'!BO:BP,2,FALSE)</f>
        <v>4.666666666666667</v>
      </c>
      <c r="BC155" s="44">
        <v>22.061731573020282</v>
      </c>
      <c r="BD155" s="44">
        <f t="shared" si="18"/>
        <v>18.42569327975222</v>
      </c>
      <c r="BE155" s="137">
        <f t="shared" si="19"/>
        <v>12.346839451634757</v>
      </c>
      <c r="BF155" s="44">
        <f>VLOOKUP(D155,'pl metrics'!A:H,8,FALSE)</f>
        <v>72.222222222222214</v>
      </c>
      <c r="BG155" s="45">
        <f>VLOOKUP(D155,'pl metrics'!J:Q,8,FALSE)</f>
        <v>72.727272727272734</v>
      </c>
      <c r="BH155" s="45">
        <f>VLOOKUP(D155,'pl metrics'!V:AA,5,FALSE)</f>
        <v>99.821486729525716</v>
      </c>
      <c r="BI155" s="44">
        <f>VLOOKUP(D155,'pl metrics'!AR:AX,6,FALSE)</f>
        <v>6.25</v>
      </c>
      <c r="BJ155" s="45">
        <f>VLOOKUP(D155,'pl metrics'!V:AA,6,FALSE)</f>
        <v>0.45958961091555001</v>
      </c>
      <c r="BK155" s="45">
        <f>VLOOKUP(D155,'pl metrics'!J:S,9,FALSE)</f>
        <v>5.5555555555555554</v>
      </c>
      <c r="BL155" s="45">
        <f>VLOOKUP(D155,'pl metrics'!V:AB,7,FALSE)</f>
        <v>4.25</v>
      </c>
      <c r="BM155" s="25">
        <f>VLOOKUP(D155,'pl metrics'!AR:BA,8,FALSE)</f>
        <v>3.0339999999999998</v>
      </c>
      <c r="BN155" s="25">
        <f>VLOOKUP(D155,'pl metrics'!BD:BH,4,FALSE)</f>
        <v>2.847</v>
      </c>
      <c r="BO155" s="44">
        <f>VLOOKUP(D155,'pl metrics'!BD:BH,5,FALSE)</f>
        <v>0</v>
      </c>
      <c r="BP155">
        <f>VLOOKUP(D155,'pl metrics'!AR:BA,9,FALSE)</f>
        <v>2.0790000000000002</v>
      </c>
      <c r="BQ155">
        <f>VLOOKUP(D155,'pl metrics'!AR:BA,10,FALSE)</f>
        <v>2.5339999999999998</v>
      </c>
      <c r="BR155" s="44">
        <v>0</v>
      </c>
      <c r="BS155" s="13">
        <v>0</v>
      </c>
      <c r="BT155" s="44">
        <f>VLOOKUP(D155,'pl metrics'!AJ:AK,2,FALSE)</f>
        <v>78.02957142857143</v>
      </c>
      <c r="BU155" s="44">
        <f>VLOOKUP(D155,'pl metrics'!$AE:$AH,2,FALSE)</f>
        <v>14.557714285714285</v>
      </c>
      <c r="BV155" s="44">
        <f>VLOOKUP(D155,'pl metrics'!$AE:$AH,3,FALSE)</f>
        <v>1.1428571428571428</v>
      </c>
      <c r="BW155" s="44">
        <f>VLOOKUP(D155,'pl metrics'!$AE:$AH,4,FALSE)</f>
        <v>3.0714285714285716</v>
      </c>
      <c r="BX155" t="str">
        <f>VLOOKUP(B155,'site info'!H:T,11,FALSE)</f>
        <v>Forest</v>
      </c>
      <c r="BY155" t="str">
        <f>VLOOKUP(B155,'site info'!H:T,13,FALSE)</f>
        <v>Transitional</v>
      </c>
      <c r="BZ155" t="str">
        <f>VLOOKUP(B155,'site info'!H:T,12,FALSE)</f>
        <v>Tidal</v>
      </c>
      <c r="CA155" t="str">
        <f>VLOOKUP(H155,'site info'!G:U,15,FALSE)</f>
        <v>Yes</v>
      </c>
      <c r="CB155" t="s">
        <v>1040</v>
      </c>
      <c r="CC155" s="44">
        <v>2327.8571428571427</v>
      </c>
      <c r="CD155" s="90" t="s">
        <v>1040</v>
      </c>
    </row>
    <row r="156" spans="1:82" x14ac:dyDescent="0.25">
      <c r="A156" t="s">
        <v>234</v>
      </c>
      <c r="B156" t="s">
        <v>297</v>
      </c>
      <c r="C156" t="s">
        <v>296</v>
      </c>
      <c r="D156" s="43" t="s">
        <v>295</v>
      </c>
      <c r="E156" t="s">
        <v>293</v>
      </c>
      <c r="F156">
        <f>VLOOKUP(B156,'site info'!H:M,5,FALSE)</f>
        <v>35.396233474407502</v>
      </c>
      <c r="G156">
        <f>VLOOKUP(B156,'site info'!H:M,6,FALSE)</f>
        <v>-76.440775343508193</v>
      </c>
      <c r="H156" t="s">
        <v>296</v>
      </c>
      <c r="I156" s="20">
        <v>2016</v>
      </c>
      <c r="J156" s="20">
        <v>5</v>
      </c>
      <c r="K156" s="20">
        <v>1</v>
      </c>
      <c r="L156" s="20">
        <v>1</v>
      </c>
      <c r="M156" s="22">
        <v>8.9561766954432062E-3</v>
      </c>
      <c r="N156" s="24">
        <v>1.8335209215059423E-2</v>
      </c>
      <c r="O156" s="23" t="s">
        <v>47</v>
      </c>
      <c r="P156" s="20" t="s">
        <v>257</v>
      </c>
      <c r="Q156" s="23">
        <v>0.6</v>
      </c>
      <c r="R156">
        <v>0.01</v>
      </c>
      <c r="S156">
        <v>0.01</v>
      </c>
      <c r="U156" s="25">
        <f>VLOOKUP(D156,'sl metrics top horiz'!$B:$H,3,FALSE)</f>
        <v>75.88</v>
      </c>
      <c r="V156" s="23">
        <f>VLOOKUP(D156,'sl metrics top horiz'!$B:$H,4,FALSE)</f>
        <v>53.6</v>
      </c>
      <c r="W156" s="44">
        <f>VLOOKUP(D156,'sl metrics top horiz'!$B:$H,5,FALSE)</f>
        <v>19768.810000000001</v>
      </c>
      <c r="Y156" s="44">
        <f>VLOOKUP(D156,'sl metrics top horiz'!M:O,3,FALSE)</f>
        <v>1600.56</v>
      </c>
      <c r="Z156" s="44">
        <f>VLOOKUP(D156,'sl metrics top horiz'!B:K,8,FALSE)</f>
        <v>6002.9999999999991</v>
      </c>
      <c r="AA156" s="44">
        <f>VLOOKUP(D156,'sl metrics top horiz'!B:K,9,FALSE)</f>
        <v>10544.216</v>
      </c>
      <c r="AB156" s="44">
        <f t="shared" si="17"/>
        <v>16547.216</v>
      </c>
      <c r="AC156" s="44">
        <f>VLOOKUP(D156,'sl metrics top horiz'!M:N,2,FALSE)</f>
        <v>0.56931686528424674</v>
      </c>
      <c r="AE156" s="44">
        <f>VLOOKUP(D156,'sl metrics top horiz'!$B:$H,7,FALSE)</f>
        <v>5.9</v>
      </c>
      <c r="AF156" s="20" t="str">
        <f>VLOOKUP(D156,'wtr metrics'!C:AQ,23,FALSE)</f>
        <v>x</v>
      </c>
      <c r="AG156" s="20">
        <f>VLOOKUP(D156,'wtr metrics'!C:AQ,19,FALSE)</f>
        <v>541</v>
      </c>
      <c r="AH156" s="20" t="str">
        <f>VLOOKUP(D156,'wtr metrics'!C:AQ,16,FALSE)</f>
        <v>x</v>
      </c>
      <c r="AI156" s="44">
        <f>VLOOKUP(D156,'wtr metrics'!C:AQ,12,FALSE)</f>
        <v>12100</v>
      </c>
      <c r="AJ156" s="23">
        <f>VLOOKUP(D156,'wtr metrics'!C:AQ,8,FALSE)</f>
        <v>7.1776999999999997</v>
      </c>
      <c r="AK156" s="23">
        <f>VLOOKUP(D156,'wtr metrics'!C:M,11,FALSE)</f>
        <v>7.21</v>
      </c>
      <c r="AL156" s="20" t="str">
        <f>VLOOKUP(D156,'wtr metrics'!C:AQ,41,FALSE)</f>
        <v>x</v>
      </c>
      <c r="AM156" s="20" t="str">
        <f>VLOOKUP(D156,'wtr metrics'!C:AQ,37,FALSE)</f>
        <v>x</v>
      </c>
      <c r="AN156" s="20" t="str">
        <f>VLOOKUP(D156,'wtr metrics'!C:AQ,34,FALSE)</f>
        <v>x</v>
      </c>
      <c r="AO156" s="44" t="str">
        <f>VLOOKUP(D156,'wtr metrics'!C:AQ,25,FALSE)</f>
        <v>x</v>
      </c>
      <c r="AP156" s="20" t="str">
        <f>VLOOKUP(D156,'wtr metrics'!C:AQ,26,FALSE)</f>
        <v>x</v>
      </c>
      <c r="AQ156" s="93">
        <v>7.1776999999999997</v>
      </c>
      <c r="AR156" s="23" t="str">
        <f>VLOOKUP(D156,'wtr metrics'!C:AE,29,FALSE)</f>
        <v>x</v>
      </c>
      <c r="AS156" s="20">
        <v>82</v>
      </c>
      <c r="AT156" s="20" t="s">
        <v>1051</v>
      </c>
      <c r="AU156" s="20">
        <f>VLOOKUP(D156,'pl metrics'!A:H,5,FALSE)</f>
        <v>7</v>
      </c>
      <c r="AV156" s="20">
        <f>VLOOKUP(D156,'pl metrics'!BD:BH,2,FALSE)</f>
        <v>6</v>
      </c>
      <c r="AW156" s="20">
        <f>VLOOKUP(D156,'pl metrics'!BD:BH,3,FALSE)</f>
        <v>1</v>
      </c>
      <c r="AX156">
        <f>VLOOKUP(D156,'pl metrics'!J:S,5,FALSE)</f>
        <v>7</v>
      </c>
      <c r="AY156">
        <v>0</v>
      </c>
      <c r="AZ156" s="23">
        <f>VLOOKUP(D156,'pl metrics'!A:H,7,FALSE)</f>
        <v>5.7142857142857144</v>
      </c>
      <c r="BA156" s="45">
        <f>VLOOKUP(D156,'pl metrics'!J:Q,7,FALSE)</f>
        <v>5.7142857142857144</v>
      </c>
      <c r="BC156" s="44">
        <v>15.118578920369091</v>
      </c>
      <c r="BD156" s="44">
        <f t="shared" si="18"/>
        <v>15.118578920369091</v>
      </c>
      <c r="BE156" s="137">
        <f t="shared" si="19"/>
        <v>0</v>
      </c>
      <c r="BF156" s="44">
        <f>VLOOKUP(D156,'pl metrics'!A:H,8,FALSE)</f>
        <v>100</v>
      </c>
      <c r="BG156" s="45">
        <f>VLOOKUP(D156,'pl metrics'!J:Q,8,FALSE)</f>
        <v>100</v>
      </c>
      <c r="BH156" s="45">
        <f>VLOOKUP(D156,'pl metrics'!V:AA,5,FALSE)</f>
        <v>100</v>
      </c>
      <c r="BI156" s="44">
        <f>VLOOKUP(D156,'pl metrics'!AR:AX,6,FALSE)</f>
        <v>14.285714285714285</v>
      </c>
      <c r="BJ156" s="45">
        <f>VLOOKUP(D156,'pl metrics'!V:AA,6,FALSE)</f>
        <v>0</v>
      </c>
      <c r="BK156" s="45">
        <f>VLOOKUP(D156,'pl metrics'!J:S,9,FALSE)</f>
        <v>14.285714285714285</v>
      </c>
      <c r="BL156" s="45">
        <f>VLOOKUP(D156,'pl metrics'!V:AB,7,FALSE)</f>
        <v>3.5490196078431371</v>
      </c>
      <c r="BM156" s="25">
        <f>VLOOKUP(D156,'pl metrics'!AR:BA,8,FALSE)</f>
        <v>2.069</v>
      </c>
      <c r="BN156" s="25">
        <f>VLOOKUP(D156,'pl metrics'!BD:BH,4,FALSE)</f>
        <v>1.9019999999999999</v>
      </c>
      <c r="BO156" s="44">
        <f>VLOOKUP(D156,'pl metrics'!BD:BH,5,FALSE)</f>
        <v>0</v>
      </c>
      <c r="BQ156">
        <f>VLOOKUP(D156,'pl metrics'!AR:BA,10,FALSE)</f>
        <v>2.069</v>
      </c>
      <c r="BR156" s="44">
        <v>0</v>
      </c>
      <c r="BS156" s="13">
        <v>0</v>
      </c>
      <c r="BT156" s="44">
        <f>VLOOKUP(D156,'pl metrics'!AJ:AK,2,FALSE)</f>
        <v>96.91</v>
      </c>
      <c r="BU156" s="44">
        <v>0</v>
      </c>
      <c r="BV156" s="44">
        <v>0</v>
      </c>
      <c r="BW156" s="44">
        <v>0</v>
      </c>
      <c r="BX156" t="str">
        <f>VLOOKUP(B156,'site info'!H:T,11,FALSE)</f>
        <v>Marsh</v>
      </c>
      <c r="BY156" t="str">
        <f>VLOOKUP(B156,'site info'!H:T,13,FALSE)</f>
        <v>Brackish</v>
      </c>
      <c r="BZ156" t="str">
        <f>VLOOKUP(B156,'site info'!H:T,12,FALSE)</f>
        <v>Tidal</v>
      </c>
      <c r="CA156" t="str">
        <f>VLOOKUP(H156,'site info'!G:U,15,FALSE)</f>
        <v>Yes</v>
      </c>
      <c r="CB156" t="s">
        <v>1040</v>
      </c>
      <c r="CC156" s="44">
        <v>19768.810000000001</v>
      </c>
      <c r="CD156" s="90" t="s">
        <v>1040</v>
      </c>
    </row>
    <row r="157" spans="1:82" x14ac:dyDescent="0.25">
      <c r="A157" t="s">
        <v>234</v>
      </c>
      <c r="B157" t="s">
        <v>300</v>
      </c>
      <c r="C157" t="s">
        <v>296</v>
      </c>
      <c r="D157" s="43" t="s">
        <v>299</v>
      </c>
      <c r="E157" t="s">
        <v>298</v>
      </c>
      <c r="F157">
        <f>VLOOKUP(B157,'site info'!H:M,5,FALSE)</f>
        <v>35.396233474407502</v>
      </c>
      <c r="G157">
        <f>VLOOKUP(B157,'site info'!H:M,6,FALSE)</f>
        <v>-76.440775343508193</v>
      </c>
      <c r="H157" t="s">
        <v>296</v>
      </c>
      <c r="I157" s="20">
        <v>2021</v>
      </c>
      <c r="J157" s="20">
        <v>5</v>
      </c>
      <c r="K157" s="20">
        <v>2</v>
      </c>
      <c r="L157" s="20">
        <v>2</v>
      </c>
      <c r="M157" s="22">
        <v>8.9561766954432062E-3</v>
      </c>
      <c r="N157" s="24">
        <v>1.8335209215059423E-2</v>
      </c>
      <c r="O157" s="23" t="s">
        <v>47</v>
      </c>
      <c r="P157" s="20" t="s">
        <v>257</v>
      </c>
      <c r="Q157" s="23">
        <v>0.6</v>
      </c>
      <c r="R157">
        <v>0.01</v>
      </c>
      <c r="S157">
        <v>0.01</v>
      </c>
      <c r="U157" s="47"/>
      <c r="V157" s="48"/>
      <c r="W157" s="49"/>
      <c r="Z157" s="49"/>
      <c r="AA157" s="49"/>
      <c r="AB157" s="49"/>
      <c r="AD157" s="49"/>
      <c r="AE157" s="49"/>
      <c r="AF157" s="20" t="str">
        <f>VLOOKUP(D157,'wtr metrics'!C:AQ,23,FALSE)</f>
        <v>x</v>
      </c>
      <c r="AG157" s="20" t="str">
        <f>VLOOKUP(D157,'wtr metrics'!C:AQ,19,FALSE)</f>
        <v>x</v>
      </c>
      <c r="AH157" s="20" t="str">
        <f>VLOOKUP(D157,'wtr metrics'!C:AQ,16,FALSE)</f>
        <v>x</v>
      </c>
      <c r="AI157" s="44">
        <f>VLOOKUP(D157,'wtr metrics'!C:AQ,12,FALSE)</f>
        <v>16633</v>
      </c>
      <c r="AJ157" s="23">
        <f>VLOOKUP(D157,'wtr metrics'!C:AQ,8,FALSE)</f>
        <v>11.624299999999998</v>
      </c>
      <c r="AK157" s="23">
        <f>VLOOKUP(D157,'wtr metrics'!C:M,11,FALSE)</f>
        <v>5.8650000000000002</v>
      </c>
      <c r="AL157" s="20" t="str">
        <f>VLOOKUP(D157,'wtr metrics'!C:AQ,41,FALSE)</f>
        <v>x</v>
      </c>
      <c r="AM157" s="20" t="str">
        <f>VLOOKUP(D157,'wtr metrics'!C:AQ,37,FALSE)</f>
        <v>x</v>
      </c>
      <c r="AN157" s="20" t="str">
        <f>VLOOKUP(D157,'wtr metrics'!C:AQ,34,FALSE)</f>
        <v>x</v>
      </c>
      <c r="AO157" s="44" t="str">
        <f>VLOOKUP(D157,'wtr metrics'!C:AQ,25,FALSE)</f>
        <v>x</v>
      </c>
      <c r="AP157" s="20" t="str">
        <f>VLOOKUP(D157,'wtr metrics'!C:AQ,26,FALSE)</f>
        <v>x</v>
      </c>
      <c r="AQ157" s="93">
        <v>11.624299999999998</v>
      </c>
      <c r="AR157" s="23" t="str">
        <f>VLOOKUP(D157,'wtr metrics'!C:AE,29,FALSE)</f>
        <v>x</v>
      </c>
      <c r="AS157" s="20">
        <v>84</v>
      </c>
      <c r="AT157" s="20" t="s">
        <v>1051</v>
      </c>
      <c r="AU157" s="20">
        <f>VLOOKUP(D157,'pl metrics'!A:H,5,FALSE)</f>
        <v>10</v>
      </c>
      <c r="AV157" s="20">
        <f>VLOOKUP(D157,'pl metrics'!BD:BH,2,FALSE)</f>
        <v>8</v>
      </c>
      <c r="AW157" s="20">
        <f>VLOOKUP(D157,'pl metrics'!BD:BH,3,FALSE)</f>
        <v>2</v>
      </c>
      <c r="AX157">
        <f>VLOOKUP(D157,'pl metrics'!J:S,5,FALSE)</f>
        <v>10</v>
      </c>
      <c r="AY157">
        <v>0</v>
      </c>
      <c r="AZ157" s="23">
        <f>VLOOKUP(D157,'pl metrics'!A:H,7,FALSE)</f>
        <v>5.67</v>
      </c>
      <c r="BA157" s="45">
        <f>VLOOKUP(D157,'pl metrics'!J:Q,7,FALSE)</f>
        <v>5.67</v>
      </c>
      <c r="BC157" s="44">
        <v>17.930114333154712</v>
      </c>
      <c r="BD157" s="44">
        <f t="shared" si="18"/>
        <v>17.930114333154712</v>
      </c>
      <c r="BE157" s="137">
        <f t="shared" si="19"/>
        <v>0</v>
      </c>
      <c r="BF157" s="44">
        <f>VLOOKUP(D157,'pl metrics'!A:H,8,FALSE)</f>
        <v>100</v>
      </c>
      <c r="BG157" s="45">
        <f>VLOOKUP(D157,'pl metrics'!J:Q,8,FALSE)</f>
        <v>100</v>
      </c>
      <c r="BH157" s="45">
        <f>VLOOKUP(D157,'pl metrics'!V:AA,5,FALSE)</f>
        <v>100</v>
      </c>
      <c r="BI157" s="44">
        <f>VLOOKUP(D157,'pl metrics'!AR:AX,6,FALSE)</f>
        <v>20</v>
      </c>
      <c r="BJ157" s="45">
        <f>VLOOKUP(D157,'pl metrics'!V:AA,6,FALSE)</f>
        <v>0</v>
      </c>
      <c r="BK157" s="45">
        <f>VLOOKUP(D157,'pl metrics'!J:S,9,FALSE)</f>
        <v>20</v>
      </c>
      <c r="BL157" s="45">
        <f>VLOOKUP(D157,'pl metrics'!V:AB,7,FALSE)</f>
        <v>3.5853658536585367</v>
      </c>
      <c r="BM157" s="25">
        <f>VLOOKUP(D157,'pl metrics'!AR:BA,8,FALSE)</f>
        <v>2.4500000000000002</v>
      </c>
      <c r="BN157" s="25">
        <f>VLOOKUP(D157,'pl metrics'!BD:BH,4,FALSE)</f>
        <v>2.214</v>
      </c>
      <c r="BO157" s="44">
        <f>VLOOKUP(D157,'pl metrics'!BD:BH,5,FALSE)</f>
        <v>0.79110000000000003</v>
      </c>
      <c r="BQ157">
        <f>VLOOKUP(D157,'pl metrics'!AR:BA,10,FALSE)</f>
        <v>2.4500000000000002</v>
      </c>
      <c r="BR157" s="44">
        <v>0</v>
      </c>
      <c r="BS157" s="13">
        <v>0</v>
      </c>
      <c r="BT157" s="44">
        <f>VLOOKUP(D157,'pl metrics'!AJ:AK,2,FALSE)</f>
        <v>100.71199999999999</v>
      </c>
      <c r="BU157" s="44">
        <v>0</v>
      </c>
      <c r="BV157" s="44">
        <v>0</v>
      </c>
      <c r="BW157" s="44">
        <v>0</v>
      </c>
      <c r="BX157" t="str">
        <f>VLOOKUP(B157,'site info'!H:T,11,FALSE)</f>
        <v>Marsh</v>
      </c>
      <c r="BY157" t="str">
        <f>VLOOKUP(B157,'site info'!H:T,13,FALSE)</f>
        <v>Brackish</v>
      </c>
      <c r="BZ157" t="str">
        <f>VLOOKUP(B157,'site info'!H:T,12,FALSE)</f>
        <v>Tidal</v>
      </c>
      <c r="CA157" t="str">
        <f>VLOOKUP(H157,'site info'!G:U,15,FALSE)</f>
        <v>Yes</v>
      </c>
      <c r="CC157" s="49"/>
    </row>
    <row r="158" spans="1:82" x14ac:dyDescent="0.25">
      <c r="A158" t="s">
        <v>517</v>
      </c>
      <c r="B158" t="s">
        <v>584</v>
      </c>
      <c r="C158" t="s">
        <v>582</v>
      </c>
      <c r="D158" s="43" t="s">
        <v>584</v>
      </c>
      <c r="F158">
        <f>VLOOKUP(B158,'site info'!H:M,5,FALSE)</f>
        <v>35.941931558999997</v>
      </c>
      <c r="G158">
        <f>VLOOKUP(B158,'site info'!H:M,6,FALSE)</f>
        <v>-75.821201092600006</v>
      </c>
      <c r="H158" t="s">
        <v>582</v>
      </c>
      <c r="I158" s="20">
        <v>2004</v>
      </c>
      <c r="J158" s="20">
        <v>12</v>
      </c>
      <c r="K158" s="20">
        <v>1</v>
      </c>
      <c r="L158" s="20">
        <v>1</v>
      </c>
      <c r="M158" s="22">
        <v>7.5217835059984998E-4</v>
      </c>
      <c r="N158" s="24">
        <v>1.3854086089991246E-3</v>
      </c>
      <c r="O158" s="48" t="s">
        <v>28</v>
      </c>
      <c r="P158" s="68" t="s">
        <v>26</v>
      </c>
      <c r="Q158" s="23">
        <v>0.52251428571428571</v>
      </c>
      <c r="R158">
        <v>0.2</v>
      </c>
      <c r="S158">
        <v>0.2</v>
      </c>
      <c r="V158" s="23">
        <f>VLOOKUP(D158,'sl metrics top horiz'!$B:$H,4,FALSE)</f>
        <v>45.79</v>
      </c>
      <c r="W158" s="44">
        <f>VLOOKUP(D158,'sl metrics top horiz'!$B:$H,5,FALSE)</f>
        <v>539.28571428571433</v>
      </c>
      <c r="Y158" s="44">
        <f>VLOOKUP(D158,'sl metrics top horiz'!M:O,3,FALSE)</f>
        <v>188.85714285714286</v>
      </c>
      <c r="Z158" s="44">
        <f>VLOOKUP(D158,'sl metrics top horiz'!B:K,8,FALSE)</f>
        <v>874.85714285714289</v>
      </c>
      <c r="AA158" s="44">
        <f>VLOOKUP(D158,'sl metrics top horiz'!B:K,9,FALSE)</f>
        <v>879.28571428571433</v>
      </c>
      <c r="AB158" s="44">
        <f t="shared" ref="AB158:AB175" si="20">Z158+AA158</f>
        <v>1754.1428571428573</v>
      </c>
      <c r="AC158" s="44">
        <f>VLOOKUP(D158,'sl metrics top horiz'!M:N,2,FALSE)</f>
        <v>7.0522120420503711</v>
      </c>
      <c r="AE158" s="44">
        <f>VLOOKUP(D158,'sl metrics top horiz'!$B:$H,7,FALSE)</f>
        <v>4.3142857142857149</v>
      </c>
      <c r="AJ158" s="23"/>
      <c r="AK158" s="23"/>
      <c r="AO158" s="44"/>
      <c r="AU158" s="20">
        <f>VLOOKUP(D158,'pl metrics'!A:H,5,FALSE)</f>
        <v>12</v>
      </c>
      <c r="AV158" s="20">
        <f>VLOOKUP(D158,'pl metrics'!BD:BH,2,FALSE)</f>
        <v>12</v>
      </c>
      <c r="AW158" s="20">
        <f>VLOOKUP(D158,'pl metrics'!BD:BH,3,FALSE)</f>
        <v>0</v>
      </c>
      <c r="AX158">
        <f>VLOOKUP(D158,'pl metrics'!J:S,5,FALSE)</f>
        <v>1</v>
      </c>
      <c r="AY158">
        <f>VLOOKUP(D158,'pl metrics'!AR:BB,11,FALSE)</f>
        <v>11</v>
      </c>
      <c r="AZ158" s="23">
        <f>VLOOKUP(D158,'pl metrics'!A:H,7,FALSE)</f>
        <v>5.583333333333333</v>
      </c>
      <c r="BA158" s="45">
        <f>VLOOKUP(D158,'pl metrics'!J:Q,7,FALSE)</f>
        <v>7</v>
      </c>
      <c r="BB158" s="45">
        <f>VLOOKUP(D158,'pl metrics'!BO:BP,2,FALSE)</f>
        <v>5.4545454545454541</v>
      </c>
      <c r="BC158" s="44">
        <v>19.341234017852461</v>
      </c>
      <c r="BD158" s="44">
        <f t="shared" si="18"/>
        <v>7</v>
      </c>
      <c r="BE158" s="137">
        <f t="shared" si="19"/>
        <v>18.090680674665816</v>
      </c>
      <c r="BF158" s="44">
        <f>VLOOKUP(D158,'pl metrics'!A:H,8,FALSE)</f>
        <v>25</v>
      </c>
      <c r="BG158" s="45">
        <f>VLOOKUP(D158,'pl metrics'!J:Q,8,FALSE)</f>
        <v>100</v>
      </c>
      <c r="BH158" s="45">
        <f>VLOOKUP(D158,'pl metrics'!V:AA,5,FALSE)</f>
        <v>28.790637994420969</v>
      </c>
      <c r="BI158" s="44">
        <f>VLOOKUP(D158,'pl metrics'!AR:AX,6,FALSE)</f>
        <v>0</v>
      </c>
      <c r="BJ158" s="45">
        <f>VLOOKUP(D158,'pl metrics'!V:AA,6,FALSE)</f>
        <v>0</v>
      </c>
      <c r="BK158" s="45">
        <f>VLOOKUP(D158,'pl metrics'!J:S,9,FALSE)</f>
        <v>0</v>
      </c>
      <c r="BL158" s="45">
        <f>VLOOKUP(D158,'pl metrics'!V:AB,7,FALSE)</f>
        <v>3.75</v>
      </c>
      <c r="BM158" s="25">
        <f>VLOOKUP(D158,'pl metrics'!AR:BA,8,FALSE)</f>
        <v>2.6160000000000001</v>
      </c>
      <c r="BN158" s="25">
        <f>VLOOKUP(D158,'pl metrics'!BD:BH,4,FALSE)</f>
        <v>2.6160000000000001</v>
      </c>
      <c r="BO158" s="44" t="str">
        <f>VLOOKUP(D158,'pl metrics'!BD:BH,5,FALSE)</f>
        <v>x</v>
      </c>
      <c r="BP158">
        <f>VLOOKUP(D158,'pl metrics'!AR:BA,9,FALSE)</f>
        <v>2.5289999999999999</v>
      </c>
      <c r="BQ158">
        <f>VLOOKUP(D158,'pl metrics'!AR:BA,10,FALSE)</f>
        <v>0</v>
      </c>
      <c r="BR158" s="44">
        <f>VLOOKUP(D158,'pl metrics'!AN:AP,3,FALSE)</f>
        <v>191.01127368834699</v>
      </c>
      <c r="BS158" s="13">
        <f>VLOOKUP(D158,'pl metrics'!AN:AP,2,FALSE)</f>
        <v>14.910686999828773</v>
      </c>
      <c r="BT158" s="44">
        <f>VLOOKUP(D158,'pl metrics'!AJ:AK,2,FALSE)</f>
        <v>51.857142857142854</v>
      </c>
      <c r="BU158" s="44">
        <f>VLOOKUP(D158,'pl metrics'!$AE:$AH,2,FALSE)</f>
        <v>46.714285714285715</v>
      </c>
      <c r="BV158" s="44">
        <f>VLOOKUP(D158,'pl metrics'!$AE:$AH,3,FALSE)</f>
        <v>67.2</v>
      </c>
      <c r="BW158" s="44">
        <f>VLOOKUP(D158,'pl metrics'!$AE:$AH,4,FALSE)</f>
        <v>3.0714285714285716</v>
      </c>
      <c r="BX158" t="str">
        <f>VLOOKUP(B158,'site info'!H:T,11,FALSE)</f>
        <v>Forest</v>
      </c>
      <c r="BY158" t="str">
        <f>VLOOKUP(B158,'site info'!H:T,13,FALSE)</f>
        <v>Fresh</v>
      </c>
      <c r="BZ158" t="str">
        <f>VLOOKUP(B158,'site info'!H:T,12,FALSE)</f>
        <v>Non-tidal</v>
      </c>
      <c r="CA158" t="str">
        <f>VLOOKUP(H158,'site info'!G:U,15,FALSE)</f>
        <v>Yes</v>
      </c>
      <c r="CB158" t="s">
        <v>1040</v>
      </c>
      <c r="CC158" s="44">
        <v>539.28571428571433</v>
      </c>
      <c r="CD158" s="90" t="s">
        <v>1040</v>
      </c>
    </row>
    <row r="159" spans="1:82" x14ac:dyDescent="0.25">
      <c r="A159" t="s">
        <v>517</v>
      </c>
      <c r="B159" t="s">
        <v>586</v>
      </c>
      <c r="C159" t="s">
        <v>582</v>
      </c>
      <c r="D159" s="43" t="s">
        <v>586</v>
      </c>
      <c r="F159">
        <f>VLOOKUP(B159,'site info'!H:M,5,FALSE)</f>
        <v>35.941931558999997</v>
      </c>
      <c r="G159">
        <f>VLOOKUP(B159,'site info'!H:M,6,FALSE)</f>
        <v>-75.821201092600006</v>
      </c>
      <c r="H159" t="s">
        <v>582</v>
      </c>
      <c r="I159" s="20">
        <v>2016</v>
      </c>
      <c r="J159" s="20">
        <v>12</v>
      </c>
      <c r="K159" s="20">
        <v>2</v>
      </c>
      <c r="L159" s="20">
        <v>2</v>
      </c>
      <c r="M159" s="22">
        <v>7.5217835059984998E-4</v>
      </c>
      <c r="N159" s="24">
        <v>1.3854086089991246E-3</v>
      </c>
      <c r="O159" s="48" t="s">
        <v>77</v>
      </c>
      <c r="P159" s="68" t="s">
        <v>45</v>
      </c>
      <c r="Q159" s="23">
        <v>0.52251428571428571</v>
      </c>
      <c r="R159">
        <v>0.2</v>
      </c>
      <c r="S159">
        <v>0.2</v>
      </c>
      <c r="V159" s="23">
        <f>VLOOKUP(D159,'sl metrics top horiz'!$B:$H,4,FALSE)</f>
        <v>29.752857142857142</v>
      </c>
      <c r="W159" s="44">
        <f>VLOOKUP(D159,'sl metrics top horiz'!$B:$H,5,FALSE)</f>
        <v>549.28571428571433</v>
      </c>
      <c r="Y159" s="44">
        <f>VLOOKUP(D159,'sl metrics top horiz'!M:O,3,FALSE)</f>
        <v>94.714285714285708</v>
      </c>
      <c r="Z159" s="44">
        <f>VLOOKUP(D159,'sl metrics top horiz'!B:K,8,FALSE)</f>
        <v>487.14285714285717</v>
      </c>
      <c r="AA159" s="44">
        <f>VLOOKUP(D159,'sl metrics top horiz'!B:K,9,FALSE)</f>
        <v>589.85714285714289</v>
      </c>
      <c r="AB159" s="44">
        <f t="shared" si="20"/>
        <v>1077</v>
      </c>
      <c r="AC159" s="44">
        <f>VLOOKUP(D159,'sl metrics top horiz'!M:N,2,FALSE)</f>
        <v>5.7617071477261801</v>
      </c>
      <c r="AE159" s="44">
        <f>VLOOKUP(D159,'sl metrics top horiz'!$B:$H,7,FALSE)</f>
        <v>4.4285714285714288</v>
      </c>
      <c r="AJ159" s="23"/>
      <c r="AK159" s="23"/>
      <c r="AO159" s="44"/>
      <c r="AU159" s="20">
        <f>VLOOKUP(D159,'pl metrics'!A:H,5,FALSE)</f>
        <v>20</v>
      </c>
      <c r="AV159" s="20">
        <f>VLOOKUP(D159,'pl metrics'!BD:BH,2,FALSE)</f>
        <v>19</v>
      </c>
      <c r="AW159" s="20">
        <f>VLOOKUP(D159,'pl metrics'!BD:BH,3,FALSE)</f>
        <v>1</v>
      </c>
      <c r="AX159">
        <f>VLOOKUP(D159,'pl metrics'!J:S,5,FALSE)</f>
        <v>5</v>
      </c>
      <c r="AY159">
        <f>VLOOKUP(D159,'pl metrics'!AR:BB,11,FALSE)</f>
        <v>15</v>
      </c>
      <c r="AZ159" s="23">
        <f>VLOOKUP(D159,'pl metrics'!A:H,7,FALSE)</f>
        <v>5.1944444444444446</v>
      </c>
      <c r="BA159" s="45">
        <f>VLOOKUP(D159,'pl metrics'!J:Q,7,FALSE)</f>
        <v>5</v>
      </c>
      <c r="BB159" s="45">
        <f>VLOOKUP(D159,'pl metrics'!BO:BP,2,FALSE)</f>
        <v>5.2692307692307692</v>
      </c>
      <c r="BC159" s="44">
        <v>23.230261766247818</v>
      </c>
      <c r="BD159" s="44">
        <f t="shared" si="18"/>
        <v>11.180339887498949</v>
      </c>
      <c r="BE159" s="137">
        <f t="shared" si="19"/>
        <v>20.407643016554466</v>
      </c>
      <c r="BF159" s="44">
        <f>VLOOKUP(D159,'pl metrics'!A:H,8,FALSE)</f>
        <v>40</v>
      </c>
      <c r="BG159" s="45">
        <f>VLOOKUP(D159,'pl metrics'!J:Q,8,FALSE)</f>
        <v>60</v>
      </c>
      <c r="BH159" s="45">
        <f>VLOOKUP(D159,'pl metrics'!V:AA,5,FALSE)</f>
        <v>50.631330729979197</v>
      </c>
      <c r="BI159" s="44">
        <f>VLOOKUP(D159,'pl metrics'!AR:AX,6,FALSE)</f>
        <v>5</v>
      </c>
      <c r="BJ159" s="45">
        <f>VLOOKUP(D159,'pl metrics'!V:AA,6,FALSE)</f>
        <v>7.597127869200429E-2</v>
      </c>
      <c r="BK159" s="45">
        <f>VLOOKUP(D159,'pl metrics'!J:S,9,FALSE)</f>
        <v>5</v>
      </c>
      <c r="BL159" s="45">
        <f>VLOOKUP(D159,'pl metrics'!V:AB,7,FALSE)</f>
        <v>3.7222222222222223</v>
      </c>
      <c r="BM159" s="25">
        <f>VLOOKUP(D159,'pl metrics'!AR:BA,8,FALSE)</f>
        <v>3.1459999999999999</v>
      </c>
      <c r="BN159" s="25">
        <f>VLOOKUP(D159,'pl metrics'!BD:BH,4,FALSE)</f>
        <v>3.0939999999999999</v>
      </c>
      <c r="BO159" s="44">
        <f>VLOOKUP(D159,'pl metrics'!BD:BH,5,FALSE)</f>
        <v>0</v>
      </c>
      <c r="BP159">
        <f>VLOOKUP(D159,'pl metrics'!AR:BA,9,FALSE)</f>
        <v>2.8570000000000002</v>
      </c>
      <c r="BQ159">
        <f>VLOOKUP(D159,'pl metrics'!AR:BA,10,FALSE)</f>
        <v>1.732</v>
      </c>
      <c r="BR159" s="44">
        <f>VLOOKUP(D159,'pl metrics'!AN:AP,3,FALSE)</f>
        <v>47.062695408919041</v>
      </c>
      <c r="BS159" s="13">
        <f>VLOOKUP(D159,'pl metrics'!AN:AP,2,FALSE)</f>
        <v>15.851000594412589</v>
      </c>
      <c r="BT159" s="44">
        <f>VLOOKUP(D159,'pl metrics'!AJ:AK,2,FALSE)</f>
        <v>47.285714285714285</v>
      </c>
      <c r="BU159" s="44">
        <f>VLOOKUP(D159,'pl metrics'!$AE:$AH,2,FALSE)</f>
        <v>30.714285714285715</v>
      </c>
      <c r="BV159" s="44">
        <f>VLOOKUP(D159,'pl metrics'!$AE:$AH,3,FALSE)</f>
        <v>17.071428571428573</v>
      </c>
      <c r="BW159" s="44">
        <f>VLOOKUP(D159,'pl metrics'!$AE:$AH,4,FALSE)</f>
        <v>4.5714285714285712</v>
      </c>
      <c r="BX159" t="str">
        <f>VLOOKUP(B159,'site info'!H:T,11,FALSE)</f>
        <v>Forest</v>
      </c>
      <c r="BY159" t="str">
        <f>VLOOKUP(B159,'site info'!H:T,13,FALSE)</f>
        <v>Fresh</v>
      </c>
      <c r="BZ159" t="str">
        <f>VLOOKUP(B159,'site info'!H:T,12,FALSE)</f>
        <v>Non-tidal</v>
      </c>
      <c r="CA159" t="str">
        <f>VLOOKUP(H159,'site info'!G:U,15,FALSE)</f>
        <v>Yes</v>
      </c>
      <c r="CB159" t="s">
        <v>1040</v>
      </c>
      <c r="CC159" s="44">
        <v>549.28571428571433</v>
      </c>
      <c r="CD159" s="90" t="s">
        <v>1040</v>
      </c>
    </row>
    <row r="160" spans="1:82" x14ac:dyDescent="0.25">
      <c r="A160" t="s">
        <v>517</v>
      </c>
      <c r="B160" t="s">
        <v>648</v>
      </c>
      <c r="C160" t="s">
        <v>646</v>
      </c>
      <c r="D160" s="43" t="s">
        <v>648</v>
      </c>
      <c r="F160">
        <f>VLOOKUP(B160,'site info'!H:M,5,FALSE)</f>
        <v>35.438542447400003</v>
      </c>
      <c r="G160">
        <f>VLOOKUP(B160,'site info'!H:M,6,FALSE)</f>
        <v>-76.391640728300004</v>
      </c>
      <c r="H160" t="s">
        <v>646</v>
      </c>
      <c r="I160" s="20">
        <v>2004</v>
      </c>
      <c r="J160" s="20">
        <v>12</v>
      </c>
      <c r="K160" s="20">
        <v>1</v>
      </c>
      <c r="L160" s="20">
        <v>1</v>
      </c>
      <c r="M160" s="22">
        <v>6.6062382660465541E-3</v>
      </c>
      <c r="N160" s="24">
        <v>3.6815516554862958E-3</v>
      </c>
      <c r="O160" s="23" t="s">
        <v>47</v>
      </c>
      <c r="P160" s="20" t="s">
        <v>257</v>
      </c>
      <c r="Q160" s="23">
        <v>0.34834285714285712</v>
      </c>
      <c r="R160">
        <v>0.03</v>
      </c>
      <c r="S160">
        <v>0.03</v>
      </c>
      <c r="V160" s="23">
        <f>VLOOKUP(D160,'sl metrics top horiz'!$B:$H,4,FALSE)</f>
        <v>125.06714285714285</v>
      </c>
      <c r="W160" s="44">
        <f>VLOOKUP(D160,'sl metrics top horiz'!$B:$H,5,FALSE)</f>
        <v>6842.2857142857147</v>
      </c>
      <c r="Y160" s="44">
        <f>VLOOKUP(D160,'sl metrics top horiz'!M:O,3,FALSE)</f>
        <v>440.57142857142856</v>
      </c>
      <c r="Z160" s="44">
        <f>VLOOKUP(D160,'sl metrics top horiz'!B:K,8,FALSE)</f>
        <v>1815.8571428571429</v>
      </c>
      <c r="AA160" s="44">
        <f>VLOOKUP(D160,'sl metrics top horiz'!B:K,9,FALSE)</f>
        <v>2515.7142857142858</v>
      </c>
      <c r="AB160" s="44">
        <f t="shared" si="20"/>
        <v>4331.5714285714284</v>
      </c>
      <c r="AC160" s="44">
        <f>VLOOKUP(D160,'sl metrics top horiz'!M:N,2,FALSE)</f>
        <v>5.1195951413935514</v>
      </c>
      <c r="AE160" s="44">
        <f>VLOOKUP(D160,'sl metrics top horiz'!$B:$H,7,FALSE)</f>
        <v>5.0571428571428569</v>
      </c>
      <c r="AJ160" s="23"/>
      <c r="AK160" s="23"/>
      <c r="AO160" s="44"/>
      <c r="AU160" s="20">
        <f>VLOOKUP(D160,'pl metrics'!A:H,5,FALSE)</f>
        <v>10</v>
      </c>
      <c r="AV160" s="20">
        <f>VLOOKUP(D160,'pl metrics'!BD:BH,2,FALSE)</f>
        <v>9</v>
      </c>
      <c r="AW160" s="20">
        <f>VLOOKUP(D160,'pl metrics'!BD:BH,3,FALSE)</f>
        <v>0</v>
      </c>
      <c r="AX160">
        <f>VLOOKUP(D160,'pl metrics'!J:S,5,FALSE)</f>
        <v>6</v>
      </c>
      <c r="AY160">
        <f>VLOOKUP(D160,'pl metrics'!AR:BB,11,FALSE)</f>
        <v>4</v>
      </c>
      <c r="AZ160" s="23">
        <f>VLOOKUP(D160,'pl metrics'!A:H,7,FALSE)</f>
        <v>5.4375</v>
      </c>
      <c r="BA160" s="45">
        <f>VLOOKUP(D160,'pl metrics'!J:Q,7,FALSE)</f>
        <v>6</v>
      </c>
      <c r="BB160" s="45">
        <f>VLOOKUP(D160,'pl metrics'!BO:BP,2,FALSE)</f>
        <v>4.875</v>
      </c>
      <c r="BC160" s="44">
        <v>17.194884777165562</v>
      </c>
      <c r="BD160" s="44">
        <f t="shared" si="18"/>
        <v>14.696938456699067</v>
      </c>
      <c r="BE160" s="137">
        <f t="shared" si="19"/>
        <v>9.75</v>
      </c>
      <c r="BF160" s="44">
        <f>VLOOKUP(D160,'pl metrics'!A:H,8,FALSE)</f>
        <v>70</v>
      </c>
      <c r="BG160" s="45">
        <f>VLOOKUP(D160,'pl metrics'!J:Q,8,FALSE)</f>
        <v>66.666666666666657</v>
      </c>
      <c r="BH160" s="45">
        <f>VLOOKUP(D160,'pl metrics'!V:AA,5,FALSE)</f>
        <v>97.315075266576414</v>
      </c>
      <c r="BI160" s="44">
        <f>VLOOKUP(D160,'pl metrics'!AR:AX,6,FALSE)</f>
        <v>0</v>
      </c>
      <c r="BJ160" s="45">
        <f>VLOOKUP(D160,'pl metrics'!V:AA,6,FALSE)</f>
        <v>0</v>
      </c>
      <c r="BK160" s="45">
        <f>VLOOKUP(D160,'pl metrics'!J:S,9,FALSE)</f>
        <v>0</v>
      </c>
      <c r="BL160" s="45">
        <f>VLOOKUP(D160,'pl metrics'!V:AB,7,FALSE)</f>
        <v>3.7037037037037037</v>
      </c>
      <c r="BM160" s="25">
        <f>VLOOKUP(D160,'pl metrics'!AR:BA,8,FALSE)</f>
        <v>2.431</v>
      </c>
      <c r="BN160" s="25">
        <f>VLOOKUP(D160,'pl metrics'!BD:BH,4,FALSE)</f>
        <v>2.323</v>
      </c>
      <c r="BO160" s="44" t="str">
        <f>VLOOKUP(D160,'pl metrics'!BD:BH,5,FALSE)</f>
        <v>x</v>
      </c>
      <c r="BP160">
        <f>VLOOKUP(D160,'pl metrics'!AR:BA,9,FALSE)</f>
        <v>1.5109999999999999</v>
      </c>
      <c r="BQ160">
        <f>VLOOKUP(D160,'pl metrics'!AR:BA,10,FALSE)</f>
        <v>1.903</v>
      </c>
      <c r="BR160" s="44">
        <v>0</v>
      </c>
      <c r="BS160" s="13">
        <v>0</v>
      </c>
      <c r="BT160" s="44">
        <f>VLOOKUP(D160,'pl metrics'!AJ:AK,2,FALSE)</f>
        <v>84.671714285714287</v>
      </c>
      <c r="BU160" s="44">
        <f>VLOOKUP(D160,'pl metrics'!$AE:$AH,2,FALSE)</f>
        <v>2.9715714285714285</v>
      </c>
      <c r="BV160" s="44">
        <f>VLOOKUP(D160,'pl metrics'!$AE:$AH,3,FALSE)</f>
        <v>0</v>
      </c>
      <c r="BW160" s="44">
        <f>VLOOKUP(D160,'pl metrics'!$AE:$AH,4,FALSE)</f>
        <v>0</v>
      </c>
      <c r="BX160" t="str">
        <f>VLOOKUP(B160,'site info'!H:T,11,FALSE)</f>
        <v>Marsh</v>
      </c>
      <c r="BY160" t="str">
        <f>VLOOKUP(B160,'site info'!H:T,13,FALSE)</f>
        <v>Brackish</v>
      </c>
      <c r="BZ160" t="str">
        <f>VLOOKUP(B160,'site info'!H:T,12,FALSE)</f>
        <v>Tidal</v>
      </c>
      <c r="CA160" t="str">
        <f>VLOOKUP(H160,'site info'!G:U,15,FALSE)</f>
        <v>Yes</v>
      </c>
      <c r="CB160" t="s">
        <v>1040</v>
      </c>
      <c r="CC160" s="44">
        <v>6842.2857142857147</v>
      </c>
      <c r="CD160" s="90" t="s">
        <v>1040</v>
      </c>
    </row>
    <row r="161" spans="1:82" x14ac:dyDescent="0.25">
      <c r="A161" t="s">
        <v>517</v>
      </c>
      <c r="B161" t="s">
        <v>649</v>
      </c>
      <c r="C161" t="s">
        <v>646</v>
      </c>
      <c r="D161" s="43" t="s">
        <v>649</v>
      </c>
      <c r="F161">
        <f>VLOOKUP(B161,'site info'!H:M,5,FALSE)</f>
        <v>35.438542447400003</v>
      </c>
      <c r="G161">
        <f>VLOOKUP(B161,'site info'!H:M,6,FALSE)</f>
        <v>-76.391640728300004</v>
      </c>
      <c r="H161" t="s">
        <v>646</v>
      </c>
      <c r="I161" s="20">
        <v>2016</v>
      </c>
      <c r="J161" s="20">
        <v>12</v>
      </c>
      <c r="K161" s="20">
        <v>2</v>
      </c>
      <c r="L161" s="20">
        <v>2</v>
      </c>
      <c r="M161" s="22">
        <v>6.6062382660465541E-3</v>
      </c>
      <c r="N161" s="24">
        <v>3.6815516554862958E-3</v>
      </c>
      <c r="O161" s="23" t="s">
        <v>47</v>
      </c>
      <c r="P161" s="20" t="s">
        <v>257</v>
      </c>
      <c r="Q161" s="23">
        <v>0.34834285714285712</v>
      </c>
      <c r="R161">
        <v>0.03</v>
      </c>
      <c r="S161">
        <v>0.03</v>
      </c>
      <c r="V161" s="23">
        <f>VLOOKUP(D161,'sl metrics top horiz'!$B:$H,4,FALSE)</f>
        <v>26.129999999999995</v>
      </c>
      <c r="W161" s="44">
        <f>VLOOKUP(D161,'sl metrics top horiz'!$B:$H,5,FALSE)</f>
        <v>2263.8571428571427</v>
      </c>
      <c r="Y161" s="44">
        <f>VLOOKUP(D161,'sl metrics top horiz'!M:O,3,FALSE)</f>
        <v>120.85714285714286</v>
      </c>
      <c r="Z161" s="44">
        <f>VLOOKUP(D161,'sl metrics top horiz'!B:K,8,FALSE)</f>
        <v>893.28571428571433</v>
      </c>
      <c r="AA161" s="44">
        <f>VLOOKUP(D161,'sl metrics top horiz'!B:K,9,FALSE)</f>
        <v>1208.8571428571429</v>
      </c>
      <c r="AB161" s="44">
        <f t="shared" si="20"/>
        <v>2102.1428571428573</v>
      </c>
      <c r="AC161" s="44">
        <f>VLOOKUP(D161,'sl metrics top horiz'!M:N,2,FALSE)</f>
        <v>5.1735683176613243</v>
      </c>
      <c r="AE161" s="44">
        <f>VLOOKUP(D161,'sl metrics top horiz'!$B:$H,7,FALSE)</f>
        <v>5.8714285714285719</v>
      </c>
      <c r="AJ161" s="23"/>
      <c r="AK161" s="23"/>
      <c r="AO161" s="44"/>
      <c r="AU161" s="20">
        <f>VLOOKUP(D161,'pl metrics'!A:H,5,FALSE)</f>
        <v>6</v>
      </c>
      <c r="AV161" s="20">
        <f>VLOOKUP(D161,'pl metrics'!BD:BH,2,FALSE)</f>
        <v>5</v>
      </c>
      <c r="AW161" s="20">
        <f>VLOOKUP(D161,'pl metrics'!BD:BH,3,FALSE)</f>
        <v>1</v>
      </c>
      <c r="AX161">
        <f>VLOOKUP(D161,'pl metrics'!J:S,5,FALSE)</f>
        <v>4</v>
      </c>
      <c r="AY161">
        <f>VLOOKUP(D161,'pl metrics'!AR:BB,11,FALSE)</f>
        <v>2</v>
      </c>
      <c r="AZ161" s="23">
        <f>VLOOKUP(D161,'pl metrics'!A:H,7,FALSE)</f>
        <v>5.166666666666667</v>
      </c>
      <c r="BA161" s="45">
        <f>VLOOKUP(D161,'pl metrics'!J:Q,7,FALSE)</f>
        <v>5.5</v>
      </c>
      <c r="BB161" s="45">
        <f>VLOOKUP(D161,'pl metrics'!BO:BP,2,FALSE)</f>
        <v>4.5</v>
      </c>
      <c r="BC161" s="44">
        <v>12.655697004379753</v>
      </c>
      <c r="BD161" s="44">
        <f t="shared" si="18"/>
        <v>11</v>
      </c>
      <c r="BE161" s="137">
        <f t="shared" si="19"/>
        <v>6.3639610306789285</v>
      </c>
      <c r="BF161" s="44">
        <f>VLOOKUP(D161,'pl metrics'!A:H,8,FALSE)</f>
        <v>100</v>
      </c>
      <c r="BG161" s="45">
        <f>VLOOKUP(D161,'pl metrics'!J:Q,8,FALSE)</f>
        <v>100</v>
      </c>
      <c r="BH161" s="45">
        <f>VLOOKUP(D161,'pl metrics'!V:AA,5,FALSE)</f>
        <v>100</v>
      </c>
      <c r="BI161" s="44">
        <f>VLOOKUP(D161,'pl metrics'!AR:AX,6,FALSE)</f>
        <v>16.666666666666664</v>
      </c>
      <c r="BJ161" s="45">
        <f>VLOOKUP(D161,'pl metrics'!V:AA,6,FALSE)</f>
        <v>0.10493506493506494</v>
      </c>
      <c r="BK161" s="45">
        <f>VLOOKUP(D161,'pl metrics'!J:S,9,FALSE)</f>
        <v>16.666666666666664</v>
      </c>
      <c r="BL161" s="45">
        <f>VLOOKUP(D161,'pl metrics'!V:AB,7,FALSE)</f>
        <v>3.8</v>
      </c>
      <c r="BM161" s="25">
        <f>VLOOKUP(D161,'pl metrics'!AR:BA,8,FALSE)</f>
        <v>1.909</v>
      </c>
      <c r="BN161" s="25">
        <f>VLOOKUP(D161,'pl metrics'!BD:BH,4,FALSE)</f>
        <v>1.7210000000000001</v>
      </c>
      <c r="BO161" s="44">
        <f>VLOOKUP(D161,'pl metrics'!BD:BH,5,FALSE)</f>
        <v>0</v>
      </c>
      <c r="BP161">
        <f>VLOOKUP(D161,'pl metrics'!AR:BA,9,FALSE)</f>
        <v>0.78010000000000002</v>
      </c>
      <c r="BQ161">
        <f>VLOOKUP(D161,'pl metrics'!AR:BA,10,FALSE)</f>
        <v>1.4890000000000001</v>
      </c>
      <c r="BR161" s="44">
        <v>0</v>
      </c>
      <c r="BS161" s="13">
        <v>0</v>
      </c>
      <c r="BT161" s="44">
        <f>VLOOKUP(D161,'pl metrics'!AJ:AK,2,FALSE)</f>
        <v>67.071428571428569</v>
      </c>
      <c r="BU161" s="44">
        <f>VLOOKUP(D161,'pl metrics'!$AE:$AH,2,FALSE)</f>
        <v>0.42857142857142855</v>
      </c>
      <c r="BV161" s="44">
        <f>VLOOKUP(D161,'pl metrics'!$AE:$AH,3,FALSE)</f>
        <v>0</v>
      </c>
      <c r="BW161" s="44">
        <f>VLOOKUP(D161,'pl metrics'!$AE:$AH,4,FALSE)</f>
        <v>0</v>
      </c>
      <c r="BX161" t="str">
        <f>VLOOKUP(B161,'site info'!H:T,11,FALSE)</f>
        <v>Marsh</v>
      </c>
      <c r="BY161" t="str">
        <f>VLOOKUP(B161,'site info'!H:T,13,FALSE)</f>
        <v>Brackish</v>
      </c>
      <c r="BZ161" t="str">
        <f>VLOOKUP(B161,'site info'!H:T,12,FALSE)</f>
        <v>Tidal</v>
      </c>
      <c r="CA161" t="str">
        <f>VLOOKUP(H161,'site info'!G:U,15,FALSE)</f>
        <v>Yes</v>
      </c>
      <c r="CB161" t="s">
        <v>1040</v>
      </c>
      <c r="CC161" s="44">
        <v>2263.8571428571427</v>
      </c>
      <c r="CD161" s="90" t="s">
        <v>1040</v>
      </c>
    </row>
    <row r="162" spans="1:82" x14ac:dyDescent="0.25">
      <c r="A162" t="s">
        <v>666</v>
      </c>
      <c r="B162" t="s">
        <v>795</v>
      </c>
      <c r="C162" t="s">
        <v>793</v>
      </c>
      <c r="D162" s="43" t="s">
        <v>795</v>
      </c>
      <c r="E162" t="s">
        <v>792</v>
      </c>
      <c r="F162">
        <f>VLOOKUP(B162,'site info'!H:M,5,FALSE)</f>
        <v>35.358501720500001</v>
      </c>
      <c r="G162">
        <f>VLOOKUP(B162,'site info'!H:M,6,FALSE)</f>
        <v>-76.265676093600007</v>
      </c>
      <c r="H162" t="s">
        <v>793</v>
      </c>
      <c r="I162" s="20">
        <v>2013</v>
      </c>
      <c r="J162" s="20">
        <v>3</v>
      </c>
      <c r="K162" s="20">
        <v>1</v>
      </c>
      <c r="L162" s="20">
        <v>1</v>
      </c>
      <c r="M162" s="22">
        <v>2.902323965759546E-2</v>
      </c>
      <c r="N162" s="24">
        <v>9.5531258525969151E-2</v>
      </c>
      <c r="O162" s="23" t="s">
        <v>47</v>
      </c>
      <c r="P162" s="20" t="s">
        <v>257</v>
      </c>
      <c r="Q162" s="23">
        <v>0.60960000000000003</v>
      </c>
      <c r="R162">
        <v>0.19</v>
      </c>
      <c r="S162">
        <v>0.19</v>
      </c>
      <c r="V162" s="23">
        <f>VLOOKUP(D162,'sl metrics top horiz'!$B:$H,4,FALSE)</f>
        <v>93.783333333333317</v>
      </c>
      <c r="W162" s="44">
        <f>VLOOKUP(D162,'sl metrics top horiz'!$B:$H,5,FALSE)</f>
        <v>10828.333333333334</v>
      </c>
      <c r="Y162" s="44">
        <f>VLOOKUP(D162,'sl metrics top horiz'!M:O,3,FALSE)</f>
        <v>474</v>
      </c>
      <c r="Z162" s="44">
        <f>VLOOKUP(D162,'sl metrics top horiz'!B:K,8,FALSE)</f>
        <v>888</v>
      </c>
      <c r="AA162" s="44">
        <f>VLOOKUP(D162,'sl metrics top horiz'!B:K,9,FALSE)</f>
        <v>1670.6666666666667</v>
      </c>
      <c r="AB162" s="44">
        <f t="shared" si="20"/>
        <v>2558.666666666667</v>
      </c>
      <c r="AC162" s="44">
        <f>VLOOKUP(D162,'sl metrics top horiz'!M:N,2,FALSE)</f>
        <v>0.53152434158020745</v>
      </c>
      <c r="AE162" s="44">
        <f>VLOOKUP(D162,'sl metrics top horiz'!$B:$H,7,FALSE)</f>
        <v>5.8</v>
      </c>
      <c r="AJ162" s="23"/>
      <c r="AK162" s="23"/>
      <c r="AO162" s="44"/>
      <c r="AU162" s="20">
        <f>VLOOKUP(D162,'pl metrics'!A:H,5,FALSE)</f>
        <v>2</v>
      </c>
      <c r="AV162" s="20">
        <f>VLOOKUP(D162,'pl metrics'!BD:BH,2,FALSE)</f>
        <v>2</v>
      </c>
      <c r="AW162" s="20">
        <f>VLOOKUP(D162,'pl metrics'!BD:BH,3,FALSE)</f>
        <v>0</v>
      </c>
      <c r="AX162">
        <f>VLOOKUP(D162,'pl metrics'!J:S,5,FALSE)</f>
        <v>2</v>
      </c>
      <c r="AY162">
        <v>0</v>
      </c>
      <c r="AZ162" s="23">
        <f>VLOOKUP(D162,'pl metrics'!A:H,7,FALSE)</f>
        <v>7</v>
      </c>
      <c r="BA162" s="45">
        <f>VLOOKUP(D162,'pl metrics'!J:Q,7,FALSE)</f>
        <v>7</v>
      </c>
      <c r="BC162" s="44">
        <v>9.8994949366116654</v>
      </c>
      <c r="BD162" s="44">
        <f t="shared" si="18"/>
        <v>9.8994949366116654</v>
      </c>
      <c r="BE162" s="137">
        <f t="shared" si="19"/>
        <v>0</v>
      </c>
      <c r="BF162" s="44">
        <f>VLOOKUP(D162,'pl metrics'!A:H,8,FALSE)</f>
        <v>100</v>
      </c>
      <c r="BG162" s="45">
        <f>VLOOKUP(D162,'pl metrics'!J:Q,8,FALSE)</f>
        <v>100</v>
      </c>
      <c r="BH162" s="45">
        <f>VLOOKUP(D162,'pl metrics'!V:AA,5,FALSE)</f>
        <v>100</v>
      </c>
      <c r="BI162" s="44">
        <f>VLOOKUP(D162,'pl metrics'!AR:AX,6,FALSE)</f>
        <v>0</v>
      </c>
      <c r="BJ162" s="45">
        <f>VLOOKUP(D162,'pl metrics'!V:AA,6,FALSE)</f>
        <v>1.6874535323748822E-2</v>
      </c>
      <c r="BK162" s="45">
        <f>VLOOKUP(D162,'pl metrics'!J:S,9,FALSE)</f>
        <v>0</v>
      </c>
      <c r="BL162" s="45">
        <f>VLOOKUP(D162,'pl metrics'!V:AB,7,FALSE)</f>
        <v>3.736842105263158</v>
      </c>
      <c r="BM162" s="25">
        <f>VLOOKUP(D162,'pl metrics'!AR:BA,8,FALSE)</f>
        <v>0.7016</v>
      </c>
      <c r="BN162" s="25">
        <f>VLOOKUP(D162,'pl metrics'!BD:BH,4,FALSE)</f>
        <v>0.7016</v>
      </c>
      <c r="BO162" s="44" t="str">
        <f>VLOOKUP(D162,'pl metrics'!BD:BH,5,FALSE)</f>
        <v>x</v>
      </c>
      <c r="BQ162">
        <f>VLOOKUP(D162,'pl metrics'!AR:BA,10,FALSE)</f>
        <v>0.7016</v>
      </c>
      <c r="BR162" s="44">
        <v>0</v>
      </c>
      <c r="BS162" s="13">
        <v>0</v>
      </c>
      <c r="BT162" s="44">
        <f>VLOOKUP(D162,'pl metrics'!AJ:AK,2,FALSE)</f>
        <v>85.504999999999995</v>
      </c>
      <c r="BU162" s="44">
        <v>0</v>
      </c>
      <c r="BV162" s="44">
        <v>0</v>
      </c>
      <c r="BW162" s="44">
        <v>0</v>
      </c>
      <c r="BX162" t="str">
        <f>VLOOKUP(B162,'site info'!H:T,11,FALSE)</f>
        <v>Marsh</v>
      </c>
      <c r="BY162" t="str">
        <f>VLOOKUP(B162,'site info'!H:T,13,FALSE)</f>
        <v>Brackish</v>
      </c>
      <c r="BZ162" t="str">
        <f>VLOOKUP(B162,'site info'!H:T,12,FALSE)</f>
        <v>Tidal</v>
      </c>
      <c r="CA162" t="str">
        <f>VLOOKUP(H162,'site info'!G:U,15,FALSE)</f>
        <v>Yes</v>
      </c>
      <c r="CB162" t="s">
        <v>1040</v>
      </c>
      <c r="CC162" s="44">
        <v>10828.333333333334</v>
      </c>
      <c r="CD162" s="90" t="s">
        <v>1040</v>
      </c>
    </row>
    <row r="163" spans="1:82" x14ac:dyDescent="0.25">
      <c r="A163" t="s">
        <v>666</v>
      </c>
      <c r="B163" t="s">
        <v>799</v>
      </c>
      <c r="C163" t="s">
        <v>793</v>
      </c>
      <c r="D163" s="43" t="s">
        <v>799</v>
      </c>
      <c r="E163" t="s">
        <v>798</v>
      </c>
      <c r="F163">
        <f>VLOOKUP(B163,'site info'!H:M,5,FALSE)</f>
        <v>35.358501720500001</v>
      </c>
      <c r="G163">
        <f>VLOOKUP(B163,'site info'!H:M,6,FALSE)</f>
        <v>-76.265676093600007</v>
      </c>
      <c r="H163" t="s">
        <v>793</v>
      </c>
      <c r="I163" s="20">
        <v>2016</v>
      </c>
      <c r="J163" s="20">
        <v>3</v>
      </c>
      <c r="K163" s="20">
        <v>2</v>
      </c>
      <c r="L163" s="20">
        <v>2</v>
      </c>
      <c r="M163" s="22">
        <v>2.902323965759546E-2</v>
      </c>
      <c r="N163" s="24">
        <v>9.5531258525969151E-2</v>
      </c>
      <c r="O163" s="23" t="s">
        <v>47</v>
      </c>
      <c r="P163" s="20" t="s">
        <v>257</v>
      </c>
      <c r="Q163" s="23">
        <v>0.60960000000000003</v>
      </c>
      <c r="R163">
        <v>0.19</v>
      </c>
      <c r="S163">
        <v>0.19</v>
      </c>
      <c r="V163" s="23">
        <f>VLOOKUP(D163,'sl metrics top horiz'!$B:$H,4,FALSE)</f>
        <v>88.206666666666663</v>
      </c>
      <c r="W163" s="44">
        <f>VLOOKUP(D163,'sl metrics top horiz'!$B:$H,5,FALSE)</f>
        <v>10388</v>
      </c>
      <c r="Y163" s="44">
        <f>VLOOKUP(D163,'sl metrics top horiz'!M:O,3,FALSE)</f>
        <v>439.33333333333331</v>
      </c>
      <c r="Z163" s="44">
        <f>VLOOKUP(D163,'sl metrics top horiz'!B:K,8,FALSE)</f>
        <v>1058</v>
      </c>
      <c r="AA163" s="44">
        <f>VLOOKUP(D163,'sl metrics top horiz'!B:K,9,FALSE)</f>
        <v>2636.6666666666665</v>
      </c>
      <c r="AB163" s="44">
        <f t="shared" si="20"/>
        <v>3694.6666666666665</v>
      </c>
      <c r="AC163" s="44">
        <f>VLOOKUP(D163,'sl metrics top horiz'!M:N,2,FALSE)</f>
        <v>0.40126422250316057</v>
      </c>
      <c r="AE163" s="44">
        <f>VLOOKUP(D163,'sl metrics top horiz'!$B:$H,7,FALSE)</f>
        <v>6.2333333333333334</v>
      </c>
      <c r="AJ163" s="23"/>
      <c r="AK163" s="23"/>
      <c r="AO163" s="44"/>
      <c r="AU163" s="20">
        <f>VLOOKUP(D163,'pl metrics'!A:H,5,FALSE)</f>
        <v>2</v>
      </c>
      <c r="AV163" s="20">
        <f>VLOOKUP(D163,'pl metrics'!BD:BH,2,FALSE)</f>
        <v>2</v>
      </c>
      <c r="AW163" s="20">
        <f>VLOOKUP(D163,'pl metrics'!BD:BH,3,FALSE)</f>
        <v>0</v>
      </c>
      <c r="AX163">
        <f>VLOOKUP(D163,'pl metrics'!J:S,5,FALSE)</f>
        <v>2</v>
      </c>
      <c r="AY163">
        <v>0</v>
      </c>
      <c r="AZ163" s="23">
        <f>VLOOKUP(D163,'pl metrics'!A:H,7,FALSE)</f>
        <v>7.5</v>
      </c>
      <c r="BA163" s="45">
        <f>VLOOKUP(D163,'pl metrics'!J:Q,7,FALSE)</f>
        <v>7.5</v>
      </c>
      <c r="BC163" s="44">
        <v>10.606601717798213</v>
      </c>
      <c r="BD163" s="44">
        <f t="shared" si="18"/>
        <v>10.606601717798213</v>
      </c>
      <c r="BE163" s="137">
        <f t="shared" si="19"/>
        <v>0</v>
      </c>
      <c r="BF163" s="44">
        <f>VLOOKUP(D163,'pl metrics'!A:H,8,FALSE)</f>
        <v>100</v>
      </c>
      <c r="BG163" s="45">
        <f>VLOOKUP(D163,'pl metrics'!J:Q,8,FALSE)</f>
        <v>100</v>
      </c>
      <c r="BH163" s="45">
        <f>VLOOKUP(D163,'pl metrics'!V:AA,5,FALSE)</f>
        <v>100</v>
      </c>
      <c r="BI163" s="44">
        <f>VLOOKUP(D163,'pl metrics'!AR:AX,6,FALSE)</f>
        <v>0</v>
      </c>
      <c r="BJ163" s="45">
        <f>VLOOKUP(D163,'pl metrics'!V:AA,6,FALSE)</f>
        <v>2.613001424085776</v>
      </c>
      <c r="BK163" s="45">
        <f>VLOOKUP(D163,'pl metrics'!J:S,9,FALSE)</f>
        <v>0</v>
      </c>
      <c r="BL163" s="45">
        <f>VLOOKUP(D163,'pl metrics'!V:AB,7,FALSE)</f>
        <v>3.9090909090909092</v>
      </c>
      <c r="BM163" s="25">
        <f>VLOOKUP(D163,'pl metrics'!AR:BA,8,FALSE)</f>
        <v>0.7137</v>
      </c>
      <c r="BN163" s="25">
        <f>VLOOKUP(D163,'pl metrics'!BD:BH,4,FALSE)</f>
        <v>0.7137</v>
      </c>
      <c r="BO163" s="44" t="str">
        <f>VLOOKUP(D163,'pl metrics'!BD:BH,5,FALSE)</f>
        <v>x</v>
      </c>
      <c r="BQ163">
        <f>VLOOKUP(D163,'pl metrics'!AR:BA,10,FALSE)</f>
        <v>0.7137</v>
      </c>
      <c r="BR163" s="44">
        <v>0</v>
      </c>
      <c r="BS163" s="13">
        <v>0</v>
      </c>
      <c r="BT163" s="44">
        <f>VLOOKUP(D163,'pl metrics'!AJ:AK,2,FALSE)</f>
        <v>54.67166666666666</v>
      </c>
      <c r="BU163" s="44">
        <v>0</v>
      </c>
      <c r="BV163" s="44">
        <v>0</v>
      </c>
      <c r="BW163" s="44">
        <v>0</v>
      </c>
      <c r="BX163" t="str">
        <f>VLOOKUP(B163,'site info'!H:T,11,FALSE)</f>
        <v>Marsh</v>
      </c>
      <c r="BY163" t="str">
        <f>VLOOKUP(B163,'site info'!H:T,13,FALSE)</f>
        <v>Brackish</v>
      </c>
      <c r="BZ163" t="str">
        <f>VLOOKUP(B163,'site info'!H:T,12,FALSE)</f>
        <v>Tidal</v>
      </c>
      <c r="CA163" t="str">
        <f>VLOOKUP(H163,'site info'!G:U,15,FALSE)</f>
        <v>Yes</v>
      </c>
      <c r="CB163" t="s">
        <v>1040</v>
      </c>
      <c r="CC163" s="44">
        <v>10388</v>
      </c>
      <c r="CD163" s="90" t="s">
        <v>1040</v>
      </c>
    </row>
    <row r="164" spans="1:82" x14ac:dyDescent="0.25">
      <c r="A164" t="s">
        <v>234</v>
      </c>
      <c r="B164" t="s">
        <v>305</v>
      </c>
      <c r="C164" t="s">
        <v>304</v>
      </c>
      <c r="D164" s="43" t="s">
        <v>303</v>
      </c>
      <c r="E164" t="s">
        <v>301</v>
      </c>
      <c r="F164">
        <f>VLOOKUP(B164,'site info'!H:M,5,FALSE)</f>
        <v>35.395925768663098</v>
      </c>
      <c r="G164">
        <f>VLOOKUP(B164,'site info'!H:M,6,FALSE)</f>
        <v>-76.307783480623797</v>
      </c>
      <c r="H164" t="s">
        <v>304</v>
      </c>
      <c r="I164" s="20">
        <v>2011</v>
      </c>
      <c r="J164" s="20">
        <v>5</v>
      </c>
      <c r="K164" s="20">
        <v>1</v>
      </c>
      <c r="L164" s="20">
        <v>1</v>
      </c>
      <c r="M164" s="22">
        <v>4.0739497707261933E-3</v>
      </c>
      <c r="N164" s="24">
        <v>2.4096107569481013E-4</v>
      </c>
      <c r="O164" s="23" t="s">
        <v>47</v>
      </c>
      <c r="P164" s="68" t="s">
        <v>45</v>
      </c>
      <c r="Q164" s="23">
        <v>0.35</v>
      </c>
      <c r="R164">
        <v>0.06</v>
      </c>
      <c r="S164">
        <v>0.06</v>
      </c>
      <c r="U164" s="25">
        <f>VLOOKUP(D164,'sl metrics top horiz'!$B:$H,3,FALSE)</f>
        <v>8.0399999999999991</v>
      </c>
      <c r="V164" s="23">
        <f>VLOOKUP(D164,'sl metrics top horiz'!$B:$H,4,FALSE)</f>
        <v>14.9</v>
      </c>
      <c r="W164" s="44">
        <f>VLOOKUP(D164,'sl metrics top horiz'!$B:$H,5,FALSE)</f>
        <v>1656.31</v>
      </c>
      <c r="Y164" s="44">
        <f>VLOOKUP(D164,'sl metrics top horiz'!M:O,3,FALSE)</f>
        <v>311.21999999999997</v>
      </c>
      <c r="Z164" s="44">
        <f>VLOOKUP(D164,'sl metrics top horiz'!B:K,8,FALSE)</f>
        <v>528.99999999999989</v>
      </c>
      <c r="AA164" s="44">
        <f>VLOOKUP(D164,'sl metrics top horiz'!B:K,9,FALSE)</f>
        <v>756.4</v>
      </c>
      <c r="AB164" s="44">
        <f t="shared" si="20"/>
        <v>1285.3999999999999</v>
      </c>
      <c r="AC164" s="44">
        <f>VLOOKUP(D164,'sl metrics top horiz'!M:N,2,FALSE)</f>
        <v>0.69936541512427275</v>
      </c>
      <c r="AE164" s="44">
        <f>VLOOKUP(D164,'sl metrics top horiz'!$B:$H,7,FALSE)</f>
        <v>4.8</v>
      </c>
      <c r="AF164" s="20" t="str">
        <f>VLOOKUP(D164,'wtr metrics'!C:AQ,23,FALSE)</f>
        <v>x</v>
      </c>
      <c r="AG164" s="20" t="str">
        <f>VLOOKUP(D164,'wtr metrics'!C:AQ,19,FALSE)</f>
        <v>x</v>
      </c>
      <c r="AH164" s="20" t="str">
        <f>VLOOKUP(D164,'wtr metrics'!C:AQ,16,FALSE)</f>
        <v>x</v>
      </c>
      <c r="AI164" s="44">
        <f>VLOOKUP(D164,'wtr metrics'!C:AQ,12,FALSE)</f>
        <v>31771.55</v>
      </c>
      <c r="AJ164" s="23">
        <f>VLOOKUP(D164,'wtr metrics'!C:AQ,8,FALSE)</f>
        <v>20.373559999999998</v>
      </c>
      <c r="AK164" s="23">
        <f>VLOOKUP(D164,'wtr metrics'!C:M,11,FALSE)</f>
        <v>6.8800000000000008</v>
      </c>
      <c r="AL164" s="20" t="str">
        <f>VLOOKUP(D164,'wtr metrics'!C:AQ,41,FALSE)</f>
        <v>x</v>
      </c>
      <c r="AM164" s="20" t="str">
        <f>VLOOKUP(D164,'wtr metrics'!C:AQ,37,FALSE)</f>
        <v>x</v>
      </c>
      <c r="AN164" s="20" t="str">
        <f>VLOOKUP(D164,'wtr metrics'!C:AQ,34,FALSE)</f>
        <v>x</v>
      </c>
      <c r="AO164" s="44" t="str">
        <f>VLOOKUP(D164,'wtr metrics'!C:AQ,25,FALSE)</f>
        <v>x</v>
      </c>
      <c r="AP164" s="20" t="str">
        <f>VLOOKUP(D164,'wtr metrics'!C:AQ,26,FALSE)</f>
        <v>x</v>
      </c>
      <c r="AQ164" s="93">
        <v>20.373559999999998</v>
      </c>
      <c r="AR164" s="23" t="str">
        <f>VLOOKUP(D164,'wtr metrics'!C:AE,29,FALSE)</f>
        <v>x</v>
      </c>
      <c r="AS164" s="20">
        <v>58</v>
      </c>
      <c r="AT164" s="20" t="s">
        <v>1051</v>
      </c>
      <c r="AU164" s="20">
        <f>VLOOKUP(D164,'pl metrics'!A:H,5,FALSE)</f>
        <v>30</v>
      </c>
      <c r="AV164" s="20">
        <f>VLOOKUP(D164,'pl metrics'!BD:BH,2,FALSE)</f>
        <v>29</v>
      </c>
      <c r="AW164" s="20">
        <f>VLOOKUP(D164,'pl metrics'!BD:BH,3,FALSE)</f>
        <v>0</v>
      </c>
      <c r="AX164">
        <f>VLOOKUP(D164,'pl metrics'!J:S,5,FALSE)</f>
        <v>18</v>
      </c>
      <c r="AY164">
        <f>VLOOKUP(D164,'pl metrics'!AR:BB,11,FALSE)</f>
        <v>12</v>
      </c>
      <c r="AZ164" s="23">
        <f>VLOOKUP(D164,'pl metrics'!A:H,7,FALSE)</f>
        <v>4.4629629629629628</v>
      </c>
      <c r="BA164" s="45">
        <f>VLOOKUP(D164,'pl metrics'!J:Q,7,FALSE)</f>
        <v>4.9333333333333336</v>
      </c>
      <c r="BB164" s="45">
        <f>VLOOKUP(D164,'pl metrics'!BO:BP,2,FALSE)</f>
        <v>3.875</v>
      </c>
      <c r="BC164" s="44">
        <v>24.444654881249079</v>
      </c>
      <c r="BD164" s="44">
        <f t="shared" si="18"/>
        <v>20.930360723121805</v>
      </c>
      <c r="BE164" s="137">
        <f t="shared" si="19"/>
        <v>13.423393758658799</v>
      </c>
      <c r="BF164" s="44">
        <f>VLOOKUP(D164,'pl metrics'!A:H,8,FALSE)</f>
        <v>73.333333333333329</v>
      </c>
      <c r="BG164" s="45">
        <f>VLOOKUP(D164,'pl metrics'!J:Q,8,FALSE)</f>
        <v>66.666666666666657</v>
      </c>
      <c r="BH164" s="45">
        <f>VLOOKUP(D164,'pl metrics'!V:AA,5,FALSE)</f>
        <v>87.008548738605612</v>
      </c>
      <c r="BI164" s="44">
        <f>VLOOKUP(D164,'pl metrics'!AR:AX,6,FALSE)</f>
        <v>0</v>
      </c>
      <c r="BJ164" s="45">
        <f>VLOOKUP(D164,'pl metrics'!V:AA,6,FALSE)</f>
        <v>0</v>
      </c>
      <c r="BK164" s="45">
        <f>VLOOKUP(D164,'pl metrics'!J:S,9,FALSE)</f>
        <v>0</v>
      </c>
      <c r="BL164" s="45">
        <f>VLOOKUP(D164,'pl metrics'!V:AB,7,FALSE)</f>
        <v>3.6976744186046511</v>
      </c>
      <c r="BM164" s="25">
        <f>VLOOKUP(D164,'pl metrics'!AR:BA,8,FALSE)</f>
        <v>3.569</v>
      </c>
      <c r="BN164" s="25">
        <f>VLOOKUP(D164,'pl metrics'!BD:BH,4,FALSE)</f>
        <v>3.5339999999999998</v>
      </c>
      <c r="BO164" s="44" t="str">
        <f>VLOOKUP(D164,'pl metrics'!BD:BH,5,FALSE)</f>
        <v>x</v>
      </c>
      <c r="BP164">
        <f>VLOOKUP(D164,'pl metrics'!AR:BA,9,FALSE)</f>
        <v>2.64</v>
      </c>
      <c r="BQ164">
        <f>VLOOKUP(D164,'pl metrics'!AR:BA,10,FALSE)</f>
        <v>3.0659999999999998</v>
      </c>
      <c r="BR164" s="44">
        <f>VLOOKUP(D164,'pl metrics'!AN:AP,3,FALSE)</f>
        <v>29.37</v>
      </c>
      <c r="BS164" s="13">
        <f>VLOOKUP(D164,'pl metrics'!AN:AP,2,FALSE)</f>
        <v>2.6</v>
      </c>
      <c r="BT164" s="44">
        <f>VLOOKUP(D164,'pl metrics'!AJ:AK,2,FALSE)</f>
        <v>66.313000000000002</v>
      </c>
      <c r="BU164" s="44">
        <f>VLOOKUP(D164,'pl metrics'!$AE:$AH,2,FALSE)</f>
        <v>36.102999999999994</v>
      </c>
      <c r="BV164" s="44">
        <f>VLOOKUP(D164,'pl metrics'!$AE:$AH,3,FALSE)</f>
        <v>21</v>
      </c>
      <c r="BW164" s="44">
        <f>VLOOKUP(D164,'pl metrics'!$AE:$AH,4,FALSE)</f>
        <v>42.405000000000001</v>
      </c>
      <c r="BX164" t="str">
        <f>VLOOKUP(B164,'site info'!H:T,11,FALSE)</f>
        <v>Shrub</v>
      </c>
      <c r="BY164" t="str">
        <f>VLOOKUP(B164,'site info'!H:T,13,FALSE)</f>
        <v>Brackish</v>
      </c>
      <c r="BZ164" t="str">
        <f>VLOOKUP(B164,'site info'!H:T,12,FALSE)</f>
        <v>Tidal</v>
      </c>
      <c r="CA164" t="str">
        <f>VLOOKUP(H164,'site info'!G:U,15,FALSE)</f>
        <v>Yes</v>
      </c>
      <c r="CB164" t="s">
        <v>1040</v>
      </c>
      <c r="CC164" s="44">
        <v>1656.31</v>
      </c>
      <c r="CD164" s="90" t="s">
        <v>1040</v>
      </c>
    </row>
    <row r="165" spans="1:82" x14ac:dyDescent="0.25">
      <c r="A165" t="s">
        <v>234</v>
      </c>
      <c r="B165" t="s">
        <v>308</v>
      </c>
      <c r="C165" t="s">
        <v>304</v>
      </c>
      <c r="D165" s="43" t="s">
        <v>307</v>
      </c>
      <c r="E165" t="s">
        <v>306</v>
      </c>
      <c r="F165">
        <f>VLOOKUP(B165,'site info'!H:M,5,FALSE)</f>
        <v>35.395925768663098</v>
      </c>
      <c r="G165">
        <f>VLOOKUP(B165,'site info'!H:M,6,FALSE)</f>
        <v>-76.307783480623797</v>
      </c>
      <c r="H165" t="s">
        <v>304</v>
      </c>
      <c r="I165" s="20">
        <v>2016</v>
      </c>
      <c r="J165" s="20">
        <v>5</v>
      </c>
      <c r="K165" s="20">
        <v>2</v>
      </c>
      <c r="L165" s="20">
        <v>2</v>
      </c>
      <c r="M165" s="22">
        <v>4.0739497707261933E-3</v>
      </c>
      <c r="N165" s="24">
        <v>2.4096107569481013E-4</v>
      </c>
      <c r="O165" s="23" t="s">
        <v>47</v>
      </c>
      <c r="P165" s="68" t="s">
        <v>257</v>
      </c>
      <c r="Q165" s="23">
        <v>0.35</v>
      </c>
      <c r="R165">
        <v>0.06</v>
      </c>
      <c r="S165">
        <v>0.06</v>
      </c>
      <c r="U165" s="25">
        <f>VLOOKUP(D165,'sl metrics top horiz'!$B:$H,3,FALSE)</f>
        <v>6.76</v>
      </c>
      <c r="V165" s="23">
        <f>VLOOKUP(D165,'sl metrics top horiz'!$B:$H,4,FALSE)</f>
        <v>53.3</v>
      </c>
      <c r="W165" s="44">
        <f>VLOOKUP(D165,'sl metrics top horiz'!$B:$H,5,FALSE)</f>
        <v>3726.31</v>
      </c>
      <c r="Y165" s="44">
        <f>VLOOKUP(D165,'sl metrics top horiz'!M:O,3,FALSE)</f>
        <v>622.43999999999994</v>
      </c>
      <c r="Z165" s="44">
        <f>VLOOKUP(D165,'sl metrics top horiz'!B:K,8,FALSE)</f>
        <v>3173.9999999999995</v>
      </c>
      <c r="AA165" s="44">
        <f>VLOOKUP(D165,'sl metrics top horiz'!B:K,9,FALSE)</f>
        <v>3933.2799999999997</v>
      </c>
      <c r="AB165" s="44">
        <f t="shared" si="20"/>
        <v>7107.2799999999988</v>
      </c>
      <c r="AC165" s="44">
        <f>VLOOKUP(D165,'sl metrics top horiz'!M:N,2,FALSE)</f>
        <v>0.80696009437416094</v>
      </c>
      <c r="AE165" s="44">
        <f>VLOOKUP(D165,'sl metrics top horiz'!$B:$H,7,FALSE)</f>
        <v>5.4</v>
      </c>
      <c r="AF165" s="20" t="str">
        <f>VLOOKUP(D165,'wtr metrics'!C:AQ,23,FALSE)</f>
        <v>x</v>
      </c>
      <c r="AG165" s="20">
        <f>VLOOKUP(D165,'wtr metrics'!C:AQ,19,FALSE)</f>
        <v>158</v>
      </c>
      <c r="AH165" s="20" t="str">
        <f>VLOOKUP(D165,'wtr metrics'!C:AQ,16,FALSE)</f>
        <v>x</v>
      </c>
      <c r="AI165" s="44">
        <f>VLOOKUP(D165,'wtr metrics'!C:AQ,12,FALSE)</f>
        <v>4760</v>
      </c>
      <c r="AJ165" s="23">
        <f>VLOOKUP(D165,'wtr metrics'!C:AQ,8,FALSE)</f>
        <v>2.7736999999999998</v>
      </c>
      <c r="AK165" s="23">
        <f>VLOOKUP(D165,'wtr metrics'!C:M,11,FALSE)</f>
        <v>7.09</v>
      </c>
      <c r="AL165" s="20" t="str">
        <f>VLOOKUP(D165,'wtr metrics'!C:AQ,41,FALSE)</f>
        <v>x</v>
      </c>
      <c r="AM165" s="20" t="str">
        <f>VLOOKUP(D165,'wtr metrics'!C:AQ,37,FALSE)</f>
        <v>x</v>
      </c>
      <c r="AN165" s="20" t="str">
        <f>VLOOKUP(D165,'wtr metrics'!C:AQ,34,FALSE)</f>
        <v>x</v>
      </c>
      <c r="AO165" s="44" t="str">
        <f>VLOOKUP(D165,'wtr metrics'!C:AQ,25,FALSE)</f>
        <v>x</v>
      </c>
      <c r="AP165" s="20" t="str">
        <f>VLOOKUP(D165,'wtr metrics'!C:AQ,26,FALSE)</f>
        <v>x</v>
      </c>
      <c r="AQ165" s="93">
        <v>2.7736999999999998</v>
      </c>
      <c r="AR165" s="23" t="str">
        <f>VLOOKUP(D165,'wtr metrics'!C:AE,29,FALSE)</f>
        <v>x</v>
      </c>
      <c r="AS165" s="20">
        <v>59</v>
      </c>
      <c r="AT165" s="20" t="s">
        <v>1050</v>
      </c>
      <c r="AU165" s="20">
        <f>VLOOKUP(D165,'pl metrics'!A:H,5,FALSE)</f>
        <v>33</v>
      </c>
      <c r="AV165" s="20">
        <f>VLOOKUP(D165,'pl metrics'!BD:BH,2,FALSE)</f>
        <v>29</v>
      </c>
      <c r="AW165" s="20">
        <f>VLOOKUP(D165,'pl metrics'!BD:BH,3,FALSE)</f>
        <v>2</v>
      </c>
      <c r="AX165">
        <f>VLOOKUP(D165,'pl metrics'!J:S,5,FALSE)</f>
        <v>20</v>
      </c>
      <c r="AY165">
        <f>VLOOKUP(D165,'pl metrics'!AR:BB,11,FALSE)</f>
        <v>13</v>
      </c>
      <c r="AZ165" s="23">
        <f>VLOOKUP(D165,'pl metrics'!A:H,7,FALSE)</f>
        <v>4.431034482758621</v>
      </c>
      <c r="BA165" s="45">
        <f>VLOOKUP(D165,'pl metrics'!J:Q,7,FALSE)</f>
        <v>4.875</v>
      </c>
      <c r="BB165" s="45">
        <f>VLOOKUP(D165,'pl metrics'!BO:BP,2,FALSE)</f>
        <v>3.8846153846153846</v>
      </c>
      <c r="BC165" s="44">
        <v>25.454355175177128</v>
      </c>
      <c r="BD165" s="44">
        <f t="shared" si="18"/>
        <v>21.801662780622951</v>
      </c>
      <c r="BE165" s="137">
        <f t="shared" si="19"/>
        <v>14.006179954687035</v>
      </c>
      <c r="BF165" s="44">
        <f>VLOOKUP(D165,'pl metrics'!A:H,8,FALSE)</f>
        <v>57.575757575757578</v>
      </c>
      <c r="BG165" s="45">
        <f>VLOOKUP(D165,'pl metrics'!J:Q,8,FALSE)</f>
        <v>45</v>
      </c>
      <c r="BH165" s="45">
        <f>VLOOKUP(D165,'pl metrics'!V:AA,5,FALSE)</f>
        <v>90.722832208432479</v>
      </c>
      <c r="BI165" s="44">
        <f>VLOOKUP(D165,'pl metrics'!AR:AX,6,FALSE)</f>
        <v>6.4516129032258061</v>
      </c>
      <c r="BJ165" s="45">
        <f>VLOOKUP(D165,'pl metrics'!V:AA,6,FALSE)</f>
        <v>0</v>
      </c>
      <c r="BK165" s="45">
        <f>VLOOKUP(D165,'pl metrics'!J:S,9,FALSE)</f>
        <v>3.0303030303030303</v>
      </c>
      <c r="BL165" s="45">
        <f>VLOOKUP(D165,'pl metrics'!V:AB,7,FALSE)</f>
        <v>3.8333333333333335</v>
      </c>
      <c r="BM165" s="25">
        <f>VLOOKUP(D165,'pl metrics'!AR:BA,8,FALSE)</f>
        <v>3.7040000000000002</v>
      </c>
      <c r="BN165" s="25">
        <f>VLOOKUP(D165,'pl metrics'!BD:BH,4,FALSE)</f>
        <v>3.5680000000000001</v>
      </c>
      <c r="BO165" s="44">
        <f>VLOOKUP(D165,'pl metrics'!BD:BH,5,FALSE)</f>
        <v>0.83989999999999998</v>
      </c>
      <c r="BP165">
        <f>VLOOKUP(D165,'pl metrics'!AR:BA,9,FALSE)</f>
        <v>2.746</v>
      </c>
      <c r="BQ165">
        <f>VLOOKUP(D165,'pl metrics'!AR:BA,10,FALSE)</f>
        <v>3.2149999999999999</v>
      </c>
      <c r="BR165" s="44">
        <f>VLOOKUP(D165,'pl metrics'!AN:AP,3,FALSE)</f>
        <v>34.39</v>
      </c>
      <c r="BS165" s="13">
        <f>VLOOKUP(D165,'pl metrics'!AN:AP,2,FALSE)</f>
        <v>2.2000000000000002</v>
      </c>
      <c r="BT165" s="44">
        <f>VLOOKUP(D165,'pl metrics'!AJ:AK,2,FALSE)</f>
        <v>44.827999999999982</v>
      </c>
      <c r="BU165" s="44">
        <f>VLOOKUP(D165,'pl metrics'!$AE:$AH,2,FALSE)</f>
        <v>15.204999999999998</v>
      </c>
      <c r="BV165" s="44">
        <f>VLOOKUP(D165,'pl metrics'!$AE:$AH,3,FALSE)</f>
        <v>9.8039999999999985</v>
      </c>
      <c r="BW165" s="44">
        <f>VLOOKUP(D165,'pl metrics'!$AE:$AH,4,FALSE)</f>
        <v>7.3060000000000018</v>
      </c>
      <c r="BX165" t="str">
        <f>VLOOKUP(B165,'site info'!H:T,11,FALSE)</f>
        <v>Shrub</v>
      </c>
      <c r="BY165" t="str">
        <f>VLOOKUP(B165,'site info'!H:T,13,FALSE)</f>
        <v>Brackish</v>
      </c>
      <c r="BZ165" t="str">
        <f>VLOOKUP(B165,'site info'!H:T,12,FALSE)</f>
        <v>Tidal</v>
      </c>
      <c r="CA165" t="str">
        <f>VLOOKUP(H165,'site info'!G:U,15,FALSE)</f>
        <v>Yes</v>
      </c>
      <c r="CB165" t="s">
        <v>1040</v>
      </c>
      <c r="CC165" s="44">
        <v>3726.31</v>
      </c>
      <c r="CD165" s="90" t="s">
        <v>1040</v>
      </c>
    </row>
    <row r="166" spans="1:82" x14ac:dyDescent="0.25">
      <c r="A166" t="s">
        <v>517</v>
      </c>
      <c r="B166" t="s">
        <v>658</v>
      </c>
      <c r="C166" t="s">
        <v>656</v>
      </c>
      <c r="D166" s="43" t="s">
        <v>658</v>
      </c>
      <c r="F166">
        <f>VLOOKUP(B166,'site info'!H:M,5,FALSE)</f>
        <v>35.439746229500003</v>
      </c>
      <c r="G166">
        <f>VLOOKUP(B166,'site info'!H:M,6,FALSE)</f>
        <v>-76.392192320800007</v>
      </c>
      <c r="H166" t="s">
        <v>656</v>
      </c>
      <c r="I166" s="20">
        <v>2004</v>
      </c>
      <c r="J166" s="20">
        <v>12</v>
      </c>
      <c r="K166" s="20">
        <v>1</v>
      </c>
      <c r="L166" s="20">
        <v>1</v>
      </c>
      <c r="M166" s="22">
        <v>2.1776436631393832E-3</v>
      </c>
      <c r="N166" s="24">
        <v>1.6508977439899514E-3</v>
      </c>
      <c r="O166" s="23" t="s">
        <v>47</v>
      </c>
      <c r="P166" s="68" t="s">
        <v>45</v>
      </c>
      <c r="Q166" s="23">
        <v>0.30480000000000002</v>
      </c>
      <c r="R166">
        <v>0.05</v>
      </c>
      <c r="S166">
        <v>0.05</v>
      </c>
      <c r="V166" s="23">
        <f>VLOOKUP(D166,'sl metrics top horiz'!$B:$H,4,FALSE)</f>
        <v>83.545714285714297</v>
      </c>
      <c r="W166" s="44">
        <f>VLOOKUP(D166,'sl metrics top horiz'!$B:$H,5,FALSE)</f>
        <v>3845.4285714285716</v>
      </c>
      <c r="Y166" s="44">
        <f>VLOOKUP(D166,'sl metrics top horiz'!M:O,3,FALSE)</f>
        <v>263.28571428571428</v>
      </c>
      <c r="Z166" s="44">
        <f>VLOOKUP(D166,'sl metrics top horiz'!B:K,8,FALSE)</f>
        <v>1533</v>
      </c>
      <c r="AA166" s="44">
        <f>VLOOKUP(D166,'sl metrics top horiz'!B:K,9,FALSE)</f>
        <v>1600.5714285714287</v>
      </c>
      <c r="AB166" s="44">
        <f t="shared" si="20"/>
        <v>3133.5714285714284</v>
      </c>
      <c r="AC166" s="44">
        <f>VLOOKUP(D166,'sl metrics top horiz'!M:N,2,FALSE)</f>
        <v>6.7877043737233524</v>
      </c>
      <c r="AE166" s="44">
        <f>VLOOKUP(D166,'sl metrics top horiz'!$B:$H,7,FALSE)</f>
        <v>4.9285714285714288</v>
      </c>
      <c r="AJ166" s="23"/>
      <c r="AK166" s="23"/>
      <c r="AO166" s="44"/>
      <c r="AU166" s="20">
        <f>VLOOKUP(D166,'pl metrics'!A:H,5,FALSE)</f>
        <v>14</v>
      </c>
      <c r="AV166" s="20">
        <f>VLOOKUP(D166,'pl metrics'!BD:BH,2,FALSE)</f>
        <v>13</v>
      </c>
      <c r="AW166" s="20">
        <f>VLOOKUP(D166,'pl metrics'!BD:BH,3,FALSE)</f>
        <v>0</v>
      </c>
      <c r="AX166">
        <f>VLOOKUP(D166,'pl metrics'!J:S,5,FALSE)</f>
        <v>7</v>
      </c>
      <c r="AY166">
        <f>VLOOKUP(D166,'pl metrics'!AR:BB,11,FALSE)</f>
        <v>7</v>
      </c>
      <c r="AZ166" s="23">
        <f>VLOOKUP(D166,'pl metrics'!A:H,7,FALSE)</f>
        <v>5.291666666666667</v>
      </c>
      <c r="BA166" s="45">
        <f>VLOOKUP(D166,'pl metrics'!J:Q,7,FALSE)</f>
        <v>6.2</v>
      </c>
      <c r="BB166" s="45">
        <f>VLOOKUP(D166,'pl metrics'!BO:BP,2,FALSE)</f>
        <v>4.6428571428571432</v>
      </c>
      <c r="BC166" s="44">
        <v>19.799603671678774</v>
      </c>
      <c r="BD166" s="44">
        <f t="shared" si="18"/>
        <v>16.403658128600462</v>
      </c>
      <c r="BE166" s="137">
        <f t="shared" si="19"/>
        <v>12.283845372799886</v>
      </c>
      <c r="BF166" s="44">
        <f>VLOOKUP(D166,'pl metrics'!A:H,8,FALSE)</f>
        <v>64.285714285714292</v>
      </c>
      <c r="BG166" s="45">
        <f>VLOOKUP(D166,'pl metrics'!J:Q,8,FALSE)</f>
        <v>71.428571428571431</v>
      </c>
      <c r="BH166" s="45">
        <f>VLOOKUP(D166,'pl metrics'!V:AA,5,FALSE)</f>
        <v>85.370417611985729</v>
      </c>
      <c r="BI166" s="44">
        <f>VLOOKUP(D166,'pl metrics'!AR:AX,6,FALSE)</f>
        <v>0</v>
      </c>
      <c r="BJ166" s="45">
        <f>VLOOKUP(D166,'pl metrics'!V:AA,6,FALSE)</f>
        <v>0</v>
      </c>
      <c r="BK166" s="45">
        <f>VLOOKUP(D166,'pl metrics'!J:S,9,FALSE)</f>
        <v>0</v>
      </c>
      <c r="BL166" s="45">
        <f>VLOOKUP(D166,'pl metrics'!V:AB,7,FALSE)</f>
        <v>4.3</v>
      </c>
      <c r="BM166" s="25">
        <f>VLOOKUP(D166,'pl metrics'!AR:BA,8,FALSE)</f>
        <v>2.7770000000000001</v>
      </c>
      <c r="BN166" s="25">
        <f>VLOOKUP(D166,'pl metrics'!BD:BH,4,FALSE)</f>
        <v>2.7010000000000001</v>
      </c>
      <c r="BO166" s="44" t="str">
        <f>VLOOKUP(D166,'pl metrics'!BD:BH,5,FALSE)</f>
        <v>x</v>
      </c>
      <c r="BP166">
        <f>VLOOKUP(D166,'pl metrics'!AR:BA,9,FALSE)</f>
        <v>2.081</v>
      </c>
      <c r="BQ166">
        <f>VLOOKUP(D166,'pl metrics'!AR:BA,10,FALSE)</f>
        <v>2.0659999999999998</v>
      </c>
      <c r="BR166" s="44">
        <f>VLOOKUP(D166,'pl metrics'!AN:AP,3,FALSE)</f>
        <v>6.1002844448623605</v>
      </c>
      <c r="BS166" s="13">
        <f>VLOOKUP(D166,'pl metrics'!AN:AP,2,FALSE)</f>
        <v>0.57090468242587467</v>
      </c>
      <c r="BT166" s="44">
        <f>VLOOKUP(D166,'pl metrics'!AJ:AK,2,FALSE)</f>
        <v>63.386000000000003</v>
      </c>
      <c r="BU166" s="44">
        <f>VLOOKUP(D166,'pl metrics'!$AE:$AH,2,FALSE)</f>
        <v>11.142857142857142</v>
      </c>
      <c r="BV166" s="44">
        <f>VLOOKUP(D166,'pl metrics'!$AE:$AH,3,FALSE)</f>
        <v>1.4430000000000001</v>
      </c>
      <c r="BW166" s="44">
        <f>VLOOKUP(D166,'pl metrics'!$AE:$AH,4,FALSE)</f>
        <v>3</v>
      </c>
      <c r="BX166" t="s">
        <v>45</v>
      </c>
      <c r="BY166" t="str">
        <f>VLOOKUP(B166,'site info'!H:T,13,FALSE)</f>
        <v>Brackish</v>
      </c>
      <c r="BZ166" t="str">
        <f>VLOOKUP(B166,'site info'!H:T,12,FALSE)</f>
        <v>Tidal</v>
      </c>
      <c r="CA166" t="str">
        <f>VLOOKUP(H166,'site info'!G:U,15,FALSE)</f>
        <v>Yes</v>
      </c>
      <c r="CB166" t="s">
        <v>1040</v>
      </c>
      <c r="CC166" s="44">
        <v>3845.4285714285716</v>
      </c>
      <c r="CD166" s="90" t="s">
        <v>1040</v>
      </c>
    </row>
    <row r="167" spans="1:82" x14ac:dyDescent="0.25">
      <c r="A167" t="s">
        <v>517</v>
      </c>
      <c r="B167" t="s">
        <v>659</v>
      </c>
      <c r="C167" t="s">
        <v>656</v>
      </c>
      <c r="D167" s="43" t="s">
        <v>659</v>
      </c>
      <c r="F167">
        <f>VLOOKUP(B167,'site info'!H:M,5,FALSE)</f>
        <v>35.439746229500003</v>
      </c>
      <c r="G167">
        <f>VLOOKUP(B167,'site info'!H:M,6,FALSE)</f>
        <v>-76.392192320800007</v>
      </c>
      <c r="H167" t="s">
        <v>656</v>
      </c>
      <c r="I167" s="20">
        <v>2016</v>
      </c>
      <c r="J167" s="20">
        <v>12</v>
      </c>
      <c r="K167" s="20">
        <v>2</v>
      </c>
      <c r="L167" s="20">
        <v>2</v>
      </c>
      <c r="M167" s="22">
        <v>2.1776436631393832E-3</v>
      </c>
      <c r="N167" s="24">
        <v>1.6508977439899514E-3</v>
      </c>
      <c r="O167" s="23" t="s">
        <v>47</v>
      </c>
      <c r="P167" s="68" t="s">
        <v>257</v>
      </c>
      <c r="Q167" s="23">
        <v>0.30480000000000002</v>
      </c>
      <c r="R167">
        <v>0.05</v>
      </c>
      <c r="S167">
        <v>0.05</v>
      </c>
      <c r="V167" s="23">
        <f>VLOOKUP(D167,'sl metrics top horiz'!$B:$H,4,FALSE)</f>
        <v>27.37</v>
      </c>
      <c r="W167" s="44">
        <f>VLOOKUP(D167,'sl metrics top horiz'!$B:$H,5,FALSE)</f>
        <v>1425.1428571428571</v>
      </c>
      <c r="Y167" s="44">
        <f>VLOOKUP(D167,'sl metrics top horiz'!M:O,3,FALSE)</f>
        <v>95.428571428571431</v>
      </c>
      <c r="Z167" s="44">
        <f>VLOOKUP(D167,'sl metrics top horiz'!B:K,8,FALSE)</f>
        <v>885.71428571428567</v>
      </c>
      <c r="AA167" s="44">
        <f>VLOOKUP(D167,'sl metrics top horiz'!B:K,9,FALSE)</f>
        <v>1152.7142857142858</v>
      </c>
      <c r="AB167" s="44">
        <f t="shared" si="20"/>
        <v>2038.4285714285716</v>
      </c>
      <c r="AC167" s="44">
        <f>VLOOKUP(D167,'sl metrics top horiz'!M:N,2,FALSE)</f>
        <v>5.4502405858151768</v>
      </c>
      <c r="AE167" s="44">
        <f>VLOOKUP(D167,'sl metrics top horiz'!$B:$H,7,FALSE)</f>
        <v>5.4</v>
      </c>
      <c r="AJ167" s="23"/>
      <c r="AK167" s="23"/>
      <c r="AO167" s="44"/>
      <c r="AU167" s="20">
        <f>VLOOKUP(D167,'pl metrics'!A:H,5,FALSE)</f>
        <v>14</v>
      </c>
      <c r="AV167" s="20">
        <f>VLOOKUP(D167,'pl metrics'!BD:BH,2,FALSE)</f>
        <v>12</v>
      </c>
      <c r="AW167" s="20">
        <f>VLOOKUP(D167,'pl metrics'!BD:BH,3,FALSE)</f>
        <v>1</v>
      </c>
      <c r="AX167">
        <f>VLOOKUP(D167,'pl metrics'!J:S,5,FALSE)</f>
        <v>6</v>
      </c>
      <c r="AY167">
        <f>VLOOKUP(D167,'pl metrics'!AR:BB,11,FALSE)</f>
        <v>8</v>
      </c>
      <c r="AZ167" s="23">
        <f>VLOOKUP(D167,'pl metrics'!A:H,7,FALSE)</f>
        <v>4.833333333333333</v>
      </c>
      <c r="BA167" s="45">
        <f>VLOOKUP(D167,'pl metrics'!J:Q,7,FALSE)</f>
        <v>5.8</v>
      </c>
      <c r="BB167" s="45">
        <f>VLOOKUP(D167,'pl metrics'!BO:BP,2,FALSE)</f>
        <v>4.1428571428571432</v>
      </c>
      <c r="BC167" s="44">
        <v>18.08467736940738</v>
      </c>
      <c r="BD167" s="44">
        <f t="shared" si="18"/>
        <v>14.20704050814243</v>
      </c>
      <c r="BE167" s="137">
        <f t="shared" si="19"/>
        <v>11.717769516805646</v>
      </c>
      <c r="BF167" s="44">
        <f>VLOOKUP(D167,'pl metrics'!A:H,8,FALSE)</f>
        <v>71.428571428571431</v>
      </c>
      <c r="BG167" s="45">
        <f>VLOOKUP(D167,'pl metrics'!J:Q,8,FALSE)</f>
        <v>83.333333333333343</v>
      </c>
      <c r="BH167" s="45">
        <f>VLOOKUP(D167,'pl metrics'!V:AA,5,FALSE)</f>
        <v>88.359097695959662</v>
      </c>
      <c r="BI167" s="44">
        <f>VLOOKUP(D167,'pl metrics'!AR:AX,6,FALSE)</f>
        <v>7.6923076923076925</v>
      </c>
      <c r="BJ167" s="45">
        <f>VLOOKUP(D167,'pl metrics'!V:AA,6,FALSE)</f>
        <v>0.73171385911110709</v>
      </c>
      <c r="BK167" s="45">
        <f>VLOOKUP(D167,'pl metrics'!J:S,9,FALSE)</f>
        <v>7.1428571428571423</v>
      </c>
      <c r="BL167" s="45">
        <f>VLOOKUP(D167,'pl metrics'!V:AB,7,FALSE)</f>
        <v>4.333333333333333</v>
      </c>
      <c r="BM167" s="25">
        <f>VLOOKUP(D167,'pl metrics'!AR:BA,8,FALSE)</f>
        <v>2.7829999999999999</v>
      </c>
      <c r="BN167" s="25">
        <f>VLOOKUP(D167,'pl metrics'!BD:BH,4,FALSE)</f>
        <v>2.6280000000000001</v>
      </c>
      <c r="BO167" s="44">
        <f>VLOOKUP(D167,'pl metrics'!BD:BH,5,FALSE)</f>
        <v>0</v>
      </c>
      <c r="BP167">
        <f>VLOOKUP(D167,'pl metrics'!AR:BA,9,FALSE)</f>
        <v>2.218</v>
      </c>
      <c r="BQ167">
        <f>VLOOKUP(D167,'pl metrics'!AR:BA,10,FALSE)</f>
        <v>1.917</v>
      </c>
      <c r="BR167" s="44">
        <v>0</v>
      </c>
      <c r="BS167" s="13">
        <v>0</v>
      </c>
      <c r="BT167" s="44">
        <f>VLOOKUP(D167,'pl metrics'!AJ:AK,2,FALSE)</f>
        <v>58.428571428571431</v>
      </c>
      <c r="BU167" s="44">
        <f>VLOOKUP(D167,'pl metrics'!$AE:$AH,2,FALSE)</f>
        <v>9</v>
      </c>
      <c r="BV167" s="44">
        <f>VLOOKUP(D167,'pl metrics'!$AE:$AH,3,FALSE)</f>
        <v>0.21428571428571427</v>
      </c>
      <c r="BW167" s="44">
        <f>VLOOKUP(D167,'pl metrics'!$AE:$AH,4,FALSE)</f>
        <v>12.642857142857142</v>
      </c>
      <c r="BX167" t="s">
        <v>45</v>
      </c>
      <c r="BY167" t="str">
        <f>VLOOKUP(B167,'site info'!H:T,13,FALSE)</f>
        <v>Brackish</v>
      </c>
      <c r="BZ167" t="str">
        <f>VLOOKUP(B167,'site info'!H:T,12,FALSE)</f>
        <v>Tidal</v>
      </c>
      <c r="CA167" t="str">
        <f>VLOOKUP(H167,'site info'!G:U,15,FALSE)</f>
        <v>Yes</v>
      </c>
      <c r="CB167" t="s">
        <v>1040</v>
      </c>
      <c r="CC167" s="44">
        <v>1425.1428571428571</v>
      </c>
      <c r="CD167" s="90" t="s">
        <v>1040</v>
      </c>
    </row>
    <row r="168" spans="1:82" x14ac:dyDescent="0.25">
      <c r="A168" t="s">
        <v>517</v>
      </c>
      <c r="B168" t="s">
        <v>615</v>
      </c>
      <c r="C168" t="s">
        <v>613</v>
      </c>
      <c r="D168" s="43" t="s">
        <v>615</v>
      </c>
      <c r="F168">
        <f>VLOOKUP(B168,'site info'!H:M,5,FALSE)</f>
        <v>35.990201811200002</v>
      </c>
      <c r="G168">
        <f>VLOOKUP(B168,'site info'!H:M,6,FALSE)</f>
        <v>-76.138302579599994</v>
      </c>
      <c r="H168" t="s">
        <v>613</v>
      </c>
      <c r="I168" s="20">
        <v>2004</v>
      </c>
      <c r="J168" s="20">
        <v>12</v>
      </c>
      <c r="K168" s="20">
        <v>1</v>
      </c>
      <c r="L168" s="20">
        <v>1</v>
      </c>
      <c r="M168" s="22">
        <v>3.2090060982941266E-4</v>
      </c>
      <c r="N168" s="24">
        <v>2.0892334868984311E-3</v>
      </c>
      <c r="O168" s="23" t="s">
        <v>28</v>
      </c>
      <c r="P168" s="20" t="s">
        <v>26</v>
      </c>
      <c r="Q168" s="23">
        <v>0.39188571428571434</v>
      </c>
      <c r="R168">
        <v>0.06</v>
      </c>
      <c r="S168">
        <v>0.06</v>
      </c>
      <c r="V168" s="23">
        <f>VLOOKUP(D168,'sl metrics top horiz'!$B:$H,4,FALSE)</f>
        <v>24.78857142857143</v>
      </c>
      <c r="W168" s="44">
        <f>VLOOKUP(D168,'sl metrics top horiz'!$B:$H,5,FALSE)</f>
        <v>270</v>
      </c>
      <c r="Y168" s="44">
        <f>VLOOKUP(D168,'sl metrics top horiz'!M:O,3,FALSE)</f>
        <v>98.857142857142861</v>
      </c>
      <c r="Z168" s="44">
        <f>VLOOKUP(D168,'sl metrics top horiz'!B:K,8,FALSE)</f>
        <v>650.42857142857144</v>
      </c>
      <c r="AA168" s="44">
        <f>VLOOKUP(D168,'sl metrics top horiz'!B:K,9,FALSE)</f>
        <v>536.57142857142856</v>
      </c>
      <c r="AB168" s="44">
        <f t="shared" si="20"/>
        <v>1187</v>
      </c>
      <c r="AC168" s="44">
        <f>VLOOKUP(D168,'sl metrics top horiz'!M:N,2,FALSE)</f>
        <v>9.8073380027340402</v>
      </c>
      <c r="AE168" s="44">
        <f>VLOOKUP(D168,'sl metrics top horiz'!$B:$H,7,FALSE)</f>
        <v>4.4857142857142858</v>
      </c>
      <c r="AJ168" s="23"/>
      <c r="AK168" s="23"/>
      <c r="AO168" s="44"/>
      <c r="AU168" s="20">
        <f>VLOOKUP(D168,'pl metrics'!A:H,5,FALSE)</f>
        <v>21</v>
      </c>
      <c r="AV168" s="20">
        <f>VLOOKUP(D168,'pl metrics'!BD:BH,2,FALSE)</f>
        <v>19</v>
      </c>
      <c r="AW168" s="20">
        <f>VLOOKUP(D168,'pl metrics'!BD:BH,3,FALSE)</f>
        <v>1</v>
      </c>
      <c r="AX168">
        <f>VLOOKUP(D168,'pl metrics'!J:S,5,FALSE)</f>
        <v>7</v>
      </c>
      <c r="AY168">
        <f>VLOOKUP(D168,'pl metrics'!AR:BB,11,FALSE)</f>
        <v>14</v>
      </c>
      <c r="AZ168" s="23">
        <f>VLOOKUP(D168,'pl metrics'!A:H,7,FALSE)</f>
        <v>4.0555555555555554</v>
      </c>
      <c r="BA168" s="45">
        <f>VLOOKUP(D168,'pl metrics'!J:Q,7,FALSE)</f>
        <v>4</v>
      </c>
      <c r="BB168" s="45">
        <f>VLOOKUP(D168,'pl metrics'!BO:BP,2,FALSE)</f>
        <v>4.0769230769230766</v>
      </c>
      <c r="BC168" s="44">
        <v>18.584890318432016</v>
      </c>
      <c r="BD168" s="44">
        <f t="shared" si="18"/>
        <v>10.583005244258363</v>
      </c>
      <c r="BE168" s="137">
        <f t="shared" si="19"/>
        <v>15.254449346078376</v>
      </c>
      <c r="BF168" s="44">
        <f>VLOOKUP(D168,'pl metrics'!A:H,8,FALSE)</f>
        <v>38.095238095238095</v>
      </c>
      <c r="BG168" s="45">
        <f>VLOOKUP(D168,'pl metrics'!J:Q,8,FALSE)</f>
        <v>57.142857142857139</v>
      </c>
      <c r="BH168" s="45">
        <f>VLOOKUP(D168,'pl metrics'!V:AA,5,FALSE)</f>
        <v>41.54908915950336</v>
      </c>
      <c r="BI168" s="44">
        <f>VLOOKUP(D168,'pl metrics'!AR:AX,6,FALSE)</f>
        <v>5</v>
      </c>
      <c r="BJ168" s="45">
        <f>VLOOKUP(D168,'pl metrics'!V:AA,6,FALSE)</f>
        <v>0.24814252486421168</v>
      </c>
      <c r="BK168" s="45">
        <f>VLOOKUP(D168,'pl metrics'!J:S,9,FALSE)</f>
        <v>4.7619047619047619</v>
      </c>
      <c r="BL168" s="45">
        <f>VLOOKUP(D168,'pl metrics'!V:AB,7,FALSE)</f>
        <v>3.6</v>
      </c>
      <c r="BM168" s="25">
        <f>VLOOKUP(D168,'pl metrics'!AR:BA,8,FALSE)</f>
        <v>3.1859999999999999</v>
      </c>
      <c r="BN168" s="25">
        <f>VLOOKUP(D168,'pl metrics'!BD:BH,4,FALSE)</f>
        <v>3.085</v>
      </c>
      <c r="BO168" s="44">
        <f>VLOOKUP(D168,'pl metrics'!BD:BH,5,FALSE)</f>
        <v>0</v>
      </c>
      <c r="BP168">
        <f>VLOOKUP(D168,'pl metrics'!AR:BA,9,FALSE)</f>
        <v>2.778</v>
      </c>
      <c r="BQ168">
        <f>VLOOKUP(D168,'pl metrics'!AR:BA,10,FALSE)</f>
        <v>2.0699999999999998</v>
      </c>
      <c r="BR168" s="44">
        <f>VLOOKUP(D168,'pl metrics'!AN:AP,3,FALSE)</f>
        <v>83.155625258166438</v>
      </c>
      <c r="BS168" s="13">
        <f>VLOOKUP(D168,'pl metrics'!AN:AP,2,FALSE)</f>
        <v>4.2649938040050612</v>
      </c>
      <c r="BT168" s="44">
        <f>VLOOKUP(D168,'pl metrics'!AJ:AK,2,FALSE)</f>
        <v>9.0714285714285712</v>
      </c>
      <c r="BU168" s="44">
        <f>VLOOKUP(D168,'pl metrics'!$AE:$AH,2,FALSE)</f>
        <v>13.857142857142858</v>
      </c>
      <c r="BV168" s="44">
        <f>VLOOKUP(D168,'pl metrics'!$AE:$AH,3,FALSE)</f>
        <v>81.285714285714292</v>
      </c>
      <c r="BW168" s="44">
        <f>VLOOKUP(D168,'pl metrics'!$AE:$AH,4,FALSE)</f>
        <v>13.142857142857142</v>
      </c>
      <c r="BX168" t="str">
        <f>VLOOKUP(B168,'site info'!H:T,11,FALSE)</f>
        <v>Forest</v>
      </c>
      <c r="BY168" t="str">
        <f>VLOOKUP(B168,'site info'!H:T,13,FALSE)</f>
        <v>Fresh</v>
      </c>
      <c r="BZ168" t="s">
        <v>27</v>
      </c>
      <c r="CA168" t="str">
        <f>VLOOKUP(H168,'site info'!G:U,15,FALSE)</f>
        <v>Yes</v>
      </c>
      <c r="CB168" t="s">
        <v>1041</v>
      </c>
      <c r="CC168" s="44">
        <v>270</v>
      </c>
      <c r="CD168" s="90" t="s">
        <v>1040</v>
      </c>
    </row>
    <row r="169" spans="1:82" x14ac:dyDescent="0.25">
      <c r="A169" t="s">
        <v>517</v>
      </c>
      <c r="B169" t="s">
        <v>617</v>
      </c>
      <c r="C169" t="s">
        <v>613</v>
      </c>
      <c r="D169" s="43" t="s">
        <v>617</v>
      </c>
      <c r="F169">
        <f>VLOOKUP(B169,'site info'!H:M,5,FALSE)</f>
        <v>35.990201811200002</v>
      </c>
      <c r="G169">
        <f>VLOOKUP(B169,'site info'!H:M,6,FALSE)</f>
        <v>-76.138302579599994</v>
      </c>
      <c r="H169" t="s">
        <v>613</v>
      </c>
      <c r="I169" s="20">
        <v>2016</v>
      </c>
      <c r="J169" s="20">
        <v>12</v>
      </c>
      <c r="K169" s="20">
        <v>2</v>
      </c>
      <c r="L169" s="20">
        <v>2</v>
      </c>
      <c r="M169" s="22">
        <v>3.2090060982941266E-4</v>
      </c>
      <c r="N169" s="24">
        <v>2.0892334868984311E-3</v>
      </c>
      <c r="O169" s="23" t="s">
        <v>28</v>
      </c>
      <c r="P169" s="20" t="s">
        <v>26</v>
      </c>
      <c r="Q169" s="23">
        <v>0.39188571428571434</v>
      </c>
      <c r="R169">
        <v>0.06</v>
      </c>
      <c r="S169">
        <v>0.06</v>
      </c>
      <c r="V169" s="23">
        <f>VLOOKUP(D169,'sl metrics top horiz'!$B:$H,4,FALSE)</f>
        <v>13.825714285714286</v>
      </c>
      <c r="W169" s="44">
        <f>VLOOKUP(D169,'sl metrics top horiz'!$B:$H,5,FALSE)</f>
        <v>324.42857142857144</v>
      </c>
      <c r="Y169" s="44">
        <f>VLOOKUP(D169,'sl metrics top horiz'!M:O,3,FALSE)</f>
        <v>78.714285714285708</v>
      </c>
      <c r="Z169" s="44">
        <f>VLOOKUP(D169,'sl metrics top horiz'!B:K,8,FALSE)</f>
        <v>284.57142857142856</v>
      </c>
      <c r="AA169" s="44">
        <f>VLOOKUP(D169,'sl metrics top horiz'!B:K,9,FALSE)</f>
        <v>362.85714285714283</v>
      </c>
      <c r="AB169" s="44">
        <f t="shared" si="20"/>
        <v>647.42857142857133</v>
      </c>
      <c r="AC169" s="44">
        <f>VLOOKUP(D169,'sl metrics top horiz'!M:N,2,FALSE)</f>
        <v>5.5754889326707833</v>
      </c>
      <c r="AE169" s="44">
        <f>VLOOKUP(D169,'sl metrics top horiz'!$B:$H,7,FALSE)</f>
        <v>5.0857142857142863</v>
      </c>
      <c r="AJ169" s="23"/>
      <c r="AK169" s="23"/>
      <c r="AO169" s="44"/>
      <c r="AU169" s="20">
        <f>VLOOKUP(D169,'pl metrics'!A:H,5,FALSE)</f>
        <v>28</v>
      </c>
      <c r="AV169" s="20">
        <f>VLOOKUP(D169,'pl metrics'!BD:BH,2,FALSE)</f>
        <v>22</v>
      </c>
      <c r="AW169" s="20">
        <f>VLOOKUP(D169,'pl metrics'!BD:BH,3,FALSE)</f>
        <v>3</v>
      </c>
      <c r="AX169">
        <f>VLOOKUP(D169,'pl metrics'!J:S,5,FALSE)</f>
        <v>10</v>
      </c>
      <c r="AY169">
        <f>VLOOKUP(D169,'pl metrics'!AR:BB,11,FALSE)</f>
        <v>18</v>
      </c>
      <c r="AZ169" s="23">
        <f>VLOOKUP(D169,'pl metrics'!A:H,7,FALSE)</f>
        <v>4.1304347826086953</v>
      </c>
      <c r="BA169" s="45">
        <f>VLOOKUP(D169,'pl metrics'!J:Q,7,FALSE)</f>
        <v>4.4285714285714288</v>
      </c>
      <c r="BB169" s="45">
        <f>VLOOKUP(D169,'pl metrics'!BO:BP,2,FALSE)</f>
        <v>4</v>
      </c>
      <c r="BC169" s="44">
        <v>21.856206482707488</v>
      </c>
      <c r="BD169" s="44">
        <f t="shared" si="18"/>
        <v>14.004372495031395</v>
      </c>
      <c r="BE169" s="137">
        <f t="shared" si="19"/>
        <v>16.970562748477139</v>
      </c>
      <c r="BF169" s="44">
        <f>VLOOKUP(D169,'pl metrics'!A:H,8,FALSE)</f>
        <v>32.142857142857146</v>
      </c>
      <c r="BG169" s="45">
        <f>VLOOKUP(D169,'pl metrics'!J:Q,8,FALSE)</f>
        <v>50</v>
      </c>
      <c r="BH169" s="45">
        <f>VLOOKUP(D169,'pl metrics'!V:AA,5,FALSE)</f>
        <v>36.241446398552171</v>
      </c>
      <c r="BI169" s="44">
        <f>VLOOKUP(D169,'pl metrics'!AR:AX,6,FALSE)</f>
        <v>12</v>
      </c>
      <c r="BJ169" s="45">
        <f>VLOOKUP(D169,'pl metrics'!V:AA,6,FALSE)</f>
        <v>1.2789604394055583</v>
      </c>
      <c r="BK169" s="45">
        <f>VLOOKUP(D169,'pl metrics'!J:S,9,FALSE)</f>
        <v>7.1428571428571423</v>
      </c>
      <c r="BL169" s="45">
        <f>VLOOKUP(D169,'pl metrics'!V:AB,7,FALSE)</f>
        <v>3.56</v>
      </c>
      <c r="BM169" s="25">
        <f>VLOOKUP(D169,'pl metrics'!AR:BA,8,FALSE)</f>
        <v>3.484</v>
      </c>
      <c r="BN169" s="25">
        <f>VLOOKUP(D169,'pl metrics'!BD:BH,4,FALSE)</f>
        <v>3.2410000000000001</v>
      </c>
      <c r="BO169" s="44">
        <f>VLOOKUP(D169,'pl metrics'!BD:BH,5,FALSE)</f>
        <v>1.196</v>
      </c>
      <c r="BP169">
        <f>VLOOKUP(D169,'pl metrics'!AR:BA,9,FALSE)</f>
        <v>3.0379999999999998</v>
      </c>
      <c r="BQ169">
        <f>VLOOKUP(D169,'pl metrics'!AR:BA,10,FALSE)</f>
        <v>2.4470000000000001</v>
      </c>
      <c r="BR169" s="44">
        <f>VLOOKUP(D169,'pl metrics'!AN:AP,3,FALSE)</f>
        <v>84.104334509844932</v>
      </c>
      <c r="BS169" s="13">
        <f>VLOOKUP(D169,'pl metrics'!AN:AP,2,FALSE)</f>
        <v>20.552568567331569</v>
      </c>
      <c r="BT169" s="44">
        <f>VLOOKUP(D169,'pl metrics'!AJ:AK,2,FALSE)</f>
        <v>10.857142857142858</v>
      </c>
      <c r="BU169" s="44">
        <f>VLOOKUP(D169,'pl metrics'!$AE:$AH,2,FALSE)</f>
        <v>7.5</v>
      </c>
      <c r="BV169" s="44">
        <f>VLOOKUP(D169,'pl metrics'!$AE:$AH,3,FALSE)</f>
        <v>36.214285714285715</v>
      </c>
      <c r="BW169" s="44">
        <f>VLOOKUP(D169,'pl metrics'!$AE:$AH,4,FALSE)</f>
        <v>23.571428571428573</v>
      </c>
      <c r="BX169" t="str">
        <f>VLOOKUP(B169,'site info'!H:T,11,FALSE)</f>
        <v>Forest</v>
      </c>
      <c r="BY169" t="str">
        <f>VLOOKUP(B169,'site info'!H:T,13,FALSE)</f>
        <v>Fresh</v>
      </c>
      <c r="BZ169" t="s">
        <v>27</v>
      </c>
      <c r="CA169" t="str">
        <f>VLOOKUP(H169,'site info'!G:U,15,FALSE)</f>
        <v>Yes</v>
      </c>
      <c r="CB169" t="s">
        <v>1041</v>
      </c>
      <c r="CC169" s="44">
        <v>324.42857142857144</v>
      </c>
      <c r="CD169" s="90" t="s">
        <v>1040</v>
      </c>
    </row>
    <row r="170" spans="1:82" x14ac:dyDescent="0.25">
      <c r="A170" t="s">
        <v>517</v>
      </c>
      <c r="B170" t="s">
        <v>637</v>
      </c>
      <c r="C170" t="s">
        <v>635</v>
      </c>
      <c r="D170" s="43" t="s">
        <v>637</v>
      </c>
      <c r="F170">
        <f>VLOOKUP(B170,'site info'!H:M,5,FALSE)</f>
        <v>35.438218327599998</v>
      </c>
      <c r="G170">
        <f>VLOOKUP(B170,'site info'!H:M,6,FALSE)</f>
        <v>-76.393910628399993</v>
      </c>
      <c r="H170" t="s">
        <v>635</v>
      </c>
      <c r="I170" s="20">
        <v>2004</v>
      </c>
      <c r="J170" s="20">
        <v>12</v>
      </c>
      <c r="K170" s="20">
        <v>1</v>
      </c>
      <c r="L170" s="20">
        <v>1</v>
      </c>
      <c r="M170" s="22">
        <v>1.2086070858280985E-2</v>
      </c>
      <c r="N170" s="24">
        <v>1.6157511502437154E-3</v>
      </c>
      <c r="O170" s="23" t="s">
        <v>77</v>
      </c>
      <c r="P170" s="20" t="s">
        <v>26</v>
      </c>
      <c r="Q170" s="23">
        <v>0.30480000000000002</v>
      </c>
      <c r="R170">
        <v>0.03</v>
      </c>
      <c r="S170">
        <v>0.03</v>
      </c>
      <c r="V170" s="23">
        <f>VLOOKUP(D170,'sl metrics top horiz'!$B:$H,4,FALSE)</f>
        <v>42.370000000000005</v>
      </c>
      <c r="W170" s="44">
        <f>VLOOKUP(D170,'sl metrics top horiz'!$B:$H,5,FALSE)</f>
        <v>1788.7142857142858</v>
      </c>
      <c r="Y170" s="44">
        <f>VLOOKUP(D170,'sl metrics top horiz'!M:O,3,FALSE)</f>
        <v>177.42857142857142</v>
      </c>
      <c r="Z170" s="44">
        <f>VLOOKUP(D170,'sl metrics top horiz'!B:K,8,FALSE)</f>
        <v>1213.4285714285713</v>
      </c>
      <c r="AA170" s="44">
        <f>VLOOKUP(D170,'sl metrics top horiz'!B:K,9,FALSE)</f>
        <v>1182.8571428571429</v>
      </c>
      <c r="AB170" s="44">
        <f t="shared" si="20"/>
        <v>2396.2857142857142</v>
      </c>
      <c r="AC170" s="44">
        <f>VLOOKUP(D170,'sl metrics top horiz'!M:N,2,FALSE)</f>
        <v>7.2067996978806823</v>
      </c>
      <c r="AE170" s="44">
        <f>VLOOKUP(D170,'sl metrics top horiz'!$B:$H,7,FALSE)</f>
        <v>5.3</v>
      </c>
      <c r="AJ170" s="23"/>
      <c r="AK170" s="23"/>
      <c r="AO170" s="44"/>
      <c r="AU170" s="20">
        <f>VLOOKUP(D170,'pl metrics'!A:H,5,FALSE)</f>
        <v>21</v>
      </c>
      <c r="AV170" s="20">
        <f>VLOOKUP(D170,'pl metrics'!BD:BH,2,FALSE)</f>
        <v>18</v>
      </c>
      <c r="AW170" s="20">
        <f>VLOOKUP(D170,'pl metrics'!BD:BH,3,FALSE)</f>
        <v>1</v>
      </c>
      <c r="AX170">
        <f>VLOOKUP(D170,'pl metrics'!J:S,5,FALSE)</f>
        <v>10</v>
      </c>
      <c r="AY170">
        <f>VLOOKUP(D170,'pl metrics'!AR:BB,11,FALSE)</f>
        <v>11</v>
      </c>
      <c r="AZ170" s="23">
        <f>VLOOKUP(D170,'pl metrics'!A:H,7,FALSE)</f>
        <v>5.2777777777777777</v>
      </c>
      <c r="BA170" s="45">
        <f>VLOOKUP(D170,'pl metrics'!J:Q,7,FALSE)</f>
        <v>5.625</v>
      </c>
      <c r="BB170" s="45">
        <f>VLOOKUP(D170,'pl metrics'!BO:BP,2,FALSE)</f>
        <v>5</v>
      </c>
      <c r="BC170" s="44">
        <v>24.185816167822487</v>
      </c>
      <c r="BD170" s="44">
        <f t="shared" si="18"/>
        <v>17.787811838447134</v>
      </c>
      <c r="BE170" s="137">
        <f t="shared" si="19"/>
        <v>16.583123951776997</v>
      </c>
      <c r="BF170" s="44">
        <f>VLOOKUP(D170,'pl metrics'!A:H,8,FALSE)</f>
        <v>57.142857142857139</v>
      </c>
      <c r="BG170" s="45">
        <f>VLOOKUP(D170,'pl metrics'!J:Q,8,FALSE)</f>
        <v>70</v>
      </c>
      <c r="BH170" s="45">
        <f>VLOOKUP(D170,'pl metrics'!V:AA,5,FALSE)</f>
        <v>62.137597973452351</v>
      </c>
      <c r="BI170" s="44">
        <f>VLOOKUP(D170,'pl metrics'!AR:AX,6,FALSE)</f>
        <v>5.2631578947368416</v>
      </c>
      <c r="BJ170" s="45">
        <f>VLOOKUP(D170,'pl metrics'!V:AA,6,FALSE)</f>
        <v>7.6186540663175123E-2</v>
      </c>
      <c r="BK170" s="45">
        <f>VLOOKUP(D170,'pl metrics'!J:S,9,FALSE)</f>
        <v>4.7619047619047619</v>
      </c>
      <c r="BL170" s="45">
        <f>VLOOKUP(D170,'pl metrics'!V:AB,7,FALSE)</f>
        <v>4.7142857142857144</v>
      </c>
      <c r="BM170" s="25">
        <f>VLOOKUP(D170,'pl metrics'!AR:BA,8,FALSE)</f>
        <v>3.1840000000000002</v>
      </c>
      <c r="BN170" s="25">
        <f>VLOOKUP(D170,'pl metrics'!BD:BH,4,FALSE)</f>
        <v>3.032</v>
      </c>
      <c r="BO170" s="44">
        <f>VLOOKUP(D170,'pl metrics'!BD:BH,5,FALSE)</f>
        <v>0</v>
      </c>
      <c r="BP170">
        <f>VLOOKUP(D170,'pl metrics'!AR:BA,9,FALSE)</f>
        <v>2.5379999999999998</v>
      </c>
      <c r="BQ170">
        <f>VLOOKUP(D170,'pl metrics'!AR:BA,10,FALSE)</f>
        <v>2.427</v>
      </c>
      <c r="BR170" s="44">
        <f>VLOOKUP(D170,'pl metrics'!AN:AP,3,FALSE)</f>
        <v>106.67521904269358</v>
      </c>
      <c r="BS170" s="13">
        <f>VLOOKUP(D170,'pl metrics'!AN:AP,2,FALSE)</f>
        <v>5.7090468242587473</v>
      </c>
      <c r="BT170" s="44">
        <f>VLOOKUP(D170,'pl metrics'!AJ:AK,2,FALSE)</f>
        <v>48.871571428571428</v>
      </c>
      <c r="BU170" s="44">
        <f>VLOOKUP(D170,'pl metrics'!$AE:$AH,2,FALSE)</f>
        <v>27.071428571428573</v>
      </c>
      <c r="BV170" s="44">
        <f>VLOOKUP(D170,'pl metrics'!$AE:$AH,3,FALSE)</f>
        <v>31.357142857142858</v>
      </c>
      <c r="BW170" s="44">
        <f>VLOOKUP(D170,'pl metrics'!$AE:$AH,4,FALSE)</f>
        <v>0.5</v>
      </c>
      <c r="BX170" t="str">
        <f>VLOOKUP(B170,'site info'!H:T,11,FALSE)</f>
        <v>Forest</v>
      </c>
      <c r="BY170" t="str">
        <f>VLOOKUP(B170,'site info'!H:T,13,FALSE)</f>
        <v>Transitional</v>
      </c>
      <c r="BZ170" t="str">
        <f>VLOOKUP(B170,'site info'!H:T,12,FALSE)</f>
        <v>Tidal</v>
      </c>
      <c r="CA170" t="str">
        <f>VLOOKUP(H170,'site info'!G:U,15,FALSE)</f>
        <v>Yes</v>
      </c>
      <c r="CB170" t="s">
        <v>1040</v>
      </c>
      <c r="CC170" s="44">
        <v>1788.7142857142858</v>
      </c>
      <c r="CD170" s="90" t="s">
        <v>1040</v>
      </c>
    </row>
    <row r="171" spans="1:82" x14ac:dyDescent="0.25">
      <c r="A171" t="s">
        <v>517</v>
      </c>
      <c r="B171" t="s">
        <v>639</v>
      </c>
      <c r="C171" t="s">
        <v>635</v>
      </c>
      <c r="D171" s="43" t="s">
        <v>639</v>
      </c>
      <c r="F171">
        <f>VLOOKUP(B171,'site info'!H:M,5,FALSE)</f>
        <v>35.438218327599998</v>
      </c>
      <c r="G171">
        <f>VLOOKUP(B171,'site info'!H:M,6,FALSE)</f>
        <v>-76.393910628399993</v>
      </c>
      <c r="H171" t="s">
        <v>635</v>
      </c>
      <c r="I171" s="20">
        <v>2016</v>
      </c>
      <c r="J171" s="20">
        <v>12</v>
      </c>
      <c r="K171" s="20">
        <v>2</v>
      </c>
      <c r="L171" s="20">
        <v>2</v>
      </c>
      <c r="M171" s="22">
        <v>1.2086070858280985E-2</v>
      </c>
      <c r="N171" s="24">
        <v>1.6157511502437154E-3</v>
      </c>
      <c r="O171" s="23" t="s">
        <v>77</v>
      </c>
      <c r="P171" s="20" t="s">
        <v>26</v>
      </c>
      <c r="Q171" s="23">
        <v>0.30480000000000002</v>
      </c>
      <c r="R171">
        <v>0.03</v>
      </c>
      <c r="S171">
        <v>0.03</v>
      </c>
      <c r="V171" s="23">
        <f>VLOOKUP(D171,'sl metrics top horiz'!$B:$H,4,FALSE)</f>
        <v>17.591428571428569</v>
      </c>
      <c r="W171" s="44">
        <f>VLOOKUP(D171,'sl metrics top horiz'!$B:$H,5,FALSE)</f>
        <v>1155</v>
      </c>
      <c r="Y171" s="44">
        <f>VLOOKUP(D171,'sl metrics top horiz'!M:O,3,FALSE)</f>
        <v>140.14285714285714</v>
      </c>
      <c r="Z171" s="44">
        <f>VLOOKUP(D171,'sl metrics top horiz'!B:K,8,FALSE)</f>
        <v>652.14285714285711</v>
      </c>
      <c r="AA171" s="44">
        <f>VLOOKUP(D171,'sl metrics top horiz'!B:K,9,FALSE)</f>
        <v>755.42857142857144</v>
      </c>
      <c r="AB171" s="44">
        <f t="shared" si="20"/>
        <v>1407.5714285714284</v>
      </c>
      <c r="AC171" s="44">
        <f>VLOOKUP(D171,'sl metrics top horiz'!M:N,2,FALSE)</f>
        <v>6.0720909923702191</v>
      </c>
      <c r="AE171" s="44">
        <f>VLOOKUP(D171,'sl metrics top horiz'!$B:$H,7,FALSE)</f>
        <v>5.6571428571428584</v>
      </c>
      <c r="AJ171" s="23"/>
      <c r="AK171" s="23"/>
      <c r="AO171" s="44"/>
      <c r="AU171" s="20">
        <f>VLOOKUP(D171,'pl metrics'!A:H,5,FALSE)</f>
        <v>23</v>
      </c>
      <c r="AV171" s="20">
        <f>VLOOKUP(D171,'pl metrics'!BD:BH,2,FALSE)</f>
        <v>20</v>
      </c>
      <c r="AW171" s="20">
        <f>VLOOKUP(D171,'pl metrics'!BD:BH,3,FALSE)</f>
        <v>2</v>
      </c>
      <c r="AX171">
        <f>VLOOKUP(D171,'pl metrics'!J:S,5,FALSE)</f>
        <v>12</v>
      </c>
      <c r="AY171">
        <f>VLOOKUP(D171,'pl metrics'!AR:BB,11,FALSE)</f>
        <v>11</v>
      </c>
      <c r="AZ171" s="23">
        <f>VLOOKUP(D171,'pl metrics'!A:H,7,FALSE)</f>
        <v>4.5238095238095237</v>
      </c>
      <c r="BA171" s="45">
        <f>VLOOKUP(D171,'pl metrics'!J:Q,7,FALSE)</f>
        <v>4.5454545454545459</v>
      </c>
      <c r="BB171" s="45">
        <f>VLOOKUP(D171,'pl metrics'!BO:BP,2,FALSE)</f>
        <v>4.5</v>
      </c>
      <c r="BC171" s="44">
        <v>21.695428319748014</v>
      </c>
      <c r="BD171" s="44">
        <f t="shared" si="18"/>
        <v>15.745916432444339</v>
      </c>
      <c r="BE171" s="137">
        <f t="shared" si="19"/>
        <v>14.924811556599298</v>
      </c>
      <c r="BF171" s="44">
        <f>VLOOKUP(D171,'pl metrics'!A:H,8,FALSE)</f>
        <v>65.217391304347828</v>
      </c>
      <c r="BG171" s="45">
        <f>VLOOKUP(D171,'pl metrics'!J:Q,8,FALSE)</f>
        <v>66.666666666666657</v>
      </c>
      <c r="BH171" s="45">
        <f>VLOOKUP(D171,'pl metrics'!V:AA,5,FALSE)</f>
        <v>76.027799598182199</v>
      </c>
      <c r="BI171" s="44">
        <f>VLOOKUP(D171,'pl metrics'!AR:AX,6,FALSE)</f>
        <v>9.0909090909090917</v>
      </c>
      <c r="BJ171" s="45">
        <f>VLOOKUP(D171,'pl metrics'!V:AA,6,FALSE)</f>
        <v>0.22455040120227046</v>
      </c>
      <c r="BK171" s="45">
        <f>VLOOKUP(D171,'pl metrics'!J:S,9,FALSE)</f>
        <v>8.695652173913043</v>
      </c>
      <c r="BL171" s="45">
        <f>VLOOKUP(D171,'pl metrics'!V:AB,7,FALSE)</f>
        <v>4.5999999999999996</v>
      </c>
      <c r="BM171" s="25">
        <f>VLOOKUP(D171,'pl metrics'!AR:BA,8,FALSE)</f>
        <v>3.2850000000000001</v>
      </c>
      <c r="BN171" s="25">
        <f>VLOOKUP(D171,'pl metrics'!BD:BH,4,FALSE)</f>
        <v>3.1429999999999998</v>
      </c>
      <c r="BO171" s="44">
        <f>VLOOKUP(D171,'pl metrics'!BD:BH,5,FALSE)</f>
        <v>0.7722</v>
      </c>
      <c r="BP171">
        <f>VLOOKUP(D171,'pl metrics'!AR:BA,9,FALSE)</f>
        <v>2.54</v>
      </c>
      <c r="BQ171">
        <f>VLOOKUP(D171,'pl metrics'!AR:BA,10,FALSE)</f>
        <v>2.6280000000000001</v>
      </c>
      <c r="BR171" s="44">
        <f>VLOOKUP(D171,'pl metrics'!AN:AP,3,FALSE)</f>
        <v>34.45577671582042</v>
      </c>
      <c r="BS171" s="13">
        <f>VLOOKUP(D171,'pl metrics'!AN:AP,2,FALSE)</f>
        <v>6.0448731080386713</v>
      </c>
      <c r="BT171" s="44">
        <f>VLOOKUP(D171,'pl metrics'!AJ:AK,2,FALSE)</f>
        <v>46.785714285714285</v>
      </c>
      <c r="BU171" s="44">
        <f>VLOOKUP(D171,'pl metrics'!$AE:$AH,2,FALSE)</f>
        <v>16.785714285714285</v>
      </c>
      <c r="BV171" s="44">
        <f>VLOOKUP(D171,'pl metrics'!$AE:$AH,3,FALSE)</f>
        <v>13.928571428571429</v>
      </c>
      <c r="BW171" s="44">
        <f>VLOOKUP(D171,'pl metrics'!$AE:$AH,4,FALSE)</f>
        <v>17</v>
      </c>
      <c r="BX171" t="str">
        <f>VLOOKUP(B171,'site info'!H:T,11,FALSE)</f>
        <v>Forest</v>
      </c>
      <c r="BY171" t="str">
        <f>VLOOKUP(B171,'site info'!H:T,13,FALSE)</f>
        <v>Transitional</v>
      </c>
      <c r="BZ171" t="str">
        <f>VLOOKUP(B171,'site info'!H:T,12,FALSE)</f>
        <v>Tidal</v>
      </c>
      <c r="CA171" t="str">
        <f>VLOOKUP(H171,'site info'!G:U,15,FALSE)</f>
        <v>Yes</v>
      </c>
      <c r="CB171" t="s">
        <v>1040</v>
      </c>
      <c r="CC171" s="44">
        <v>1155</v>
      </c>
      <c r="CD171" s="90" t="s">
        <v>1040</v>
      </c>
    </row>
    <row r="172" spans="1:82" x14ac:dyDescent="0.25">
      <c r="A172" t="s">
        <v>666</v>
      </c>
      <c r="B172" t="s">
        <v>690</v>
      </c>
      <c r="C172" t="s">
        <v>688</v>
      </c>
      <c r="D172" s="43" t="s">
        <v>690</v>
      </c>
      <c r="E172" t="s">
        <v>687</v>
      </c>
      <c r="F172">
        <f>VLOOKUP(B172,'site info'!H:M,5,FALSE)</f>
        <v>35.775876771</v>
      </c>
      <c r="G172">
        <f>VLOOKUP(B172,'site info'!H:M,6,FALSE)</f>
        <v>-75.813839070100002</v>
      </c>
      <c r="H172" t="s">
        <v>688</v>
      </c>
      <c r="I172" s="20">
        <v>2013</v>
      </c>
      <c r="J172" s="20">
        <v>3</v>
      </c>
      <c r="K172" s="20">
        <v>1</v>
      </c>
      <c r="L172" s="20">
        <v>1</v>
      </c>
      <c r="M172" s="22">
        <v>3.191939995425979E-2</v>
      </c>
      <c r="N172" s="24">
        <v>1.2249716550008545E-4</v>
      </c>
      <c r="O172" s="23" t="s">
        <v>28</v>
      </c>
      <c r="P172" s="20" t="s">
        <v>26</v>
      </c>
      <c r="Q172" s="23">
        <v>0.8</v>
      </c>
      <c r="R172">
        <v>3.35</v>
      </c>
      <c r="S172">
        <v>3.35</v>
      </c>
      <c r="V172" s="23">
        <f>VLOOKUP(D172,'sl metrics top horiz'!$B:$H,4,FALSE)</f>
        <v>11.373333333333333</v>
      </c>
      <c r="W172" s="44">
        <f>VLOOKUP(D172,'sl metrics top horiz'!$B:$H,5,FALSE)</f>
        <v>41.333333333333336</v>
      </c>
      <c r="Y172" s="44">
        <f>VLOOKUP(D172,'sl metrics top horiz'!M:O,3,FALSE)</f>
        <v>47.333333333333336</v>
      </c>
      <c r="Z172" s="44">
        <f>VLOOKUP(D172,'sl metrics top horiz'!B:K,8,FALSE)</f>
        <v>183</v>
      </c>
      <c r="AA172" s="44">
        <f>VLOOKUP(D172,'sl metrics top horiz'!B:K,9,FALSE)</f>
        <v>113.66666666666667</v>
      </c>
      <c r="AB172" s="44">
        <f t="shared" si="20"/>
        <v>296.66666666666669</v>
      </c>
      <c r="AC172" s="44">
        <f>VLOOKUP(D172,'sl metrics top horiz'!M:N,2,FALSE)</f>
        <v>1.6099706744868034</v>
      </c>
      <c r="AE172" s="44">
        <f>VLOOKUP(D172,'sl metrics top horiz'!$B:$H,7,FALSE)</f>
        <v>3.6666666666666665</v>
      </c>
      <c r="AJ172" s="23"/>
      <c r="AK172" s="23"/>
      <c r="AO172" s="44"/>
      <c r="AU172" s="20">
        <f>VLOOKUP(D172,'pl metrics'!A:H,5,FALSE)</f>
        <v>21</v>
      </c>
      <c r="AV172" s="20">
        <f>VLOOKUP(D172,'pl metrics'!BD:BH,2,FALSE)</f>
        <v>20</v>
      </c>
      <c r="AW172" s="20">
        <f>VLOOKUP(D172,'pl metrics'!BD:BH,3,FALSE)</f>
        <v>0</v>
      </c>
      <c r="AX172">
        <f>VLOOKUP(D172,'pl metrics'!J:S,5,FALSE)</f>
        <v>3</v>
      </c>
      <c r="AY172">
        <f>VLOOKUP(D172,'pl metrics'!AR:BB,11,FALSE)</f>
        <v>18</v>
      </c>
      <c r="AZ172" s="23">
        <f>VLOOKUP(D172,'pl metrics'!A:H,7,FALSE)</f>
        <v>5.35</v>
      </c>
      <c r="BA172" s="45">
        <f>VLOOKUP(D172,'pl metrics'!J:Q,7,FALSE)</f>
        <v>7</v>
      </c>
      <c r="BB172" s="45">
        <f>VLOOKUP(D172,'pl metrics'!BO:BP,2,FALSE)</f>
        <v>5.0588235294117645</v>
      </c>
      <c r="BC172" s="44">
        <f>AZ172*(SQRT(AU172))</f>
        <v>24.51677996801374</v>
      </c>
      <c r="BD172" s="44">
        <f t="shared" si="18"/>
        <v>12.124355652982141</v>
      </c>
      <c r="BE172" s="137">
        <f t="shared" si="19"/>
        <v>21.462770534838732</v>
      </c>
      <c r="BF172" s="44">
        <f>VLOOKUP(D172,'pl metrics'!A:H,8,FALSE)</f>
        <v>23.809523809523807</v>
      </c>
      <c r="BG172" s="45">
        <f>VLOOKUP(D172,'pl metrics'!J:Q,8,FALSE)</f>
        <v>33.333333333333329</v>
      </c>
      <c r="BH172" s="45">
        <f>VLOOKUP(D172,'pl metrics'!V:AA,5,FALSE)</f>
        <v>8.4814939958059146</v>
      </c>
      <c r="BI172" s="44">
        <f>VLOOKUP(D172,'pl metrics'!AR:AX,6,FALSE)</f>
        <v>0</v>
      </c>
      <c r="BJ172" s="45">
        <f>VLOOKUP(D172,'pl metrics'!V:AA,6,FALSE)</f>
        <v>0</v>
      </c>
      <c r="BK172" s="45">
        <f>VLOOKUP(D172,'pl metrics'!J:S,9,FALSE)</f>
        <v>0</v>
      </c>
      <c r="BL172" s="45">
        <f>VLOOKUP(D172,'pl metrics'!V:AB,7,FALSE)</f>
        <v>3.45</v>
      </c>
      <c r="BM172" s="25">
        <f>VLOOKUP(D172,'pl metrics'!AR:BA,8,FALSE)</f>
        <v>3.22</v>
      </c>
      <c r="BN172" s="25">
        <f>VLOOKUP(D172,'pl metrics'!BD:BH,4,FALSE)</f>
        <v>3.169</v>
      </c>
      <c r="BO172" s="44" t="str">
        <f>VLOOKUP(D172,'pl metrics'!BD:BH,5,FALSE)</f>
        <v>x</v>
      </c>
      <c r="BP172">
        <f>VLOOKUP(D172,'pl metrics'!AR:BA,9,FALSE)</f>
        <v>3.0579999999999998</v>
      </c>
      <c r="BQ172">
        <f>VLOOKUP(D172,'pl metrics'!AR:BA,10,FALSE)</f>
        <v>1.294</v>
      </c>
      <c r="BR172" s="44">
        <f>VLOOKUP(D172,'pl metrics'!AN:AP,3,FALSE)</f>
        <v>2196.1833333333329</v>
      </c>
      <c r="BS172" s="13">
        <f>VLOOKUP(D172,'pl metrics'!AN:AP,2,FALSE)</f>
        <v>859.66666666666663</v>
      </c>
      <c r="BT172" s="44">
        <f>VLOOKUP(D172,'pl metrics'!AJ:AK,2,FALSE)</f>
        <v>1.01</v>
      </c>
      <c r="BU172" s="44">
        <f>VLOOKUP(D172,'pl metrics'!$AE:$AH,2,FALSE)</f>
        <v>94.67</v>
      </c>
      <c r="BV172" s="44">
        <f>VLOOKUP(D172,'pl metrics'!$AE:$AH,3,FALSE)</f>
        <v>46.173333333333325</v>
      </c>
      <c r="BW172" s="44">
        <f>VLOOKUP(D172,'pl metrics'!$AE:$AH,4,FALSE)</f>
        <v>9.178333333333331</v>
      </c>
      <c r="BX172" t="str">
        <f>VLOOKUP(B172,'site info'!H:T,11,FALSE)</f>
        <v>Forest</v>
      </c>
      <c r="BY172" t="str">
        <f>VLOOKUP(B172,'site info'!H:T,13,FALSE)</f>
        <v>Fresh</v>
      </c>
      <c r="BZ172" t="str">
        <f>VLOOKUP(B172,'site info'!H:T,12,FALSE)</f>
        <v>Non-tidal</v>
      </c>
      <c r="CA172" t="str">
        <f>VLOOKUP(H172,'site info'!G:U,15,FALSE)</f>
        <v>Yes</v>
      </c>
      <c r="CB172" t="s">
        <v>1041</v>
      </c>
      <c r="CC172" s="44">
        <v>41.333333333333336</v>
      </c>
      <c r="CD172" s="90" t="s">
        <v>1040</v>
      </c>
    </row>
    <row r="173" spans="1:82" x14ac:dyDescent="0.25">
      <c r="A173" t="s">
        <v>666</v>
      </c>
      <c r="B173" t="s">
        <v>696</v>
      </c>
      <c r="C173" t="s">
        <v>688</v>
      </c>
      <c r="D173" s="43" t="s">
        <v>696</v>
      </c>
      <c r="E173" t="s">
        <v>695</v>
      </c>
      <c r="F173">
        <f>VLOOKUP(B173,'site info'!H:M,5,FALSE)</f>
        <v>35.775876771</v>
      </c>
      <c r="G173">
        <f>VLOOKUP(B173,'site info'!H:M,6,FALSE)</f>
        <v>-75.813839070100002</v>
      </c>
      <c r="H173" t="s">
        <v>688</v>
      </c>
      <c r="I173" s="20">
        <v>2016</v>
      </c>
      <c r="J173" s="20">
        <v>3</v>
      </c>
      <c r="K173" s="20">
        <v>2</v>
      </c>
      <c r="L173" s="20">
        <v>2</v>
      </c>
      <c r="M173" s="22">
        <v>3.191939995425979E-2</v>
      </c>
      <c r="N173" s="24">
        <v>1.2249716550008545E-4</v>
      </c>
      <c r="O173" s="23" t="s">
        <v>28</v>
      </c>
      <c r="P173" s="20" t="s">
        <v>26</v>
      </c>
      <c r="Q173" s="23">
        <v>0.8</v>
      </c>
      <c r="R173">
        <v>3.35</v>
      </c>
      <c r="S173">
        <v>3.35</v>
      </c>
      <c r="V173" s="23">
        <f>VLOOKUP(D173,'sl metrics top horiz'!$B:$H,4,FALSE)</f>
        <v>5.29</v>
      </c>
      <c r="W173" s="44">
        <f>VLOOKUP(D173,'sl metrics top horiz'!$B:$H,5,FALSE)</f>
        <v>73</v>
      </c>
      <c r="Y173" s="44">
        <f>VLOOKUP(D173,'sl metrics top horiz'!M:O,3,FALSE)</f>
        <v>27</v>
      </c>
      <c r="Z173" s="44">
        <f>VLOOKUP(D173,'sl metrics top horiz'!B:K,8,FALSE)</f>
        <v>41.666666666666664</v>
      </c>
      <c r="AA173" s="44">
        <f>VLOOKUP(D173,'sl metrics top horiz'!B:K,9,FALSE)</f>
        <v>60</v>
      </c>
      <c r="AB173" s="44">
        <f t="shared" si="20"/>
        <v>101.66666666666666</v>
      </c>
      <c r="AC173" s="44">
        <f>VLOOKUP(D173,'sl metrics top horiz'!M:N,2,FALSE)</f>
        <v>0.69444444444444442</v>
      </c>
      <c r="AE173" s="44">
        <f>VLOOKUP(D173,'sl metrics top horiz'!$B:$H,7,FALSE)</f>
        <v>3.6</v>
      </c>
      <c r="AJ173" s="23"/>
      <c r="AK173" s="23"/>
      <c r="AO173" s="44"/>
      <c r="AU173" s="20">
        <f>VLOOKUP(D173,'pl metrics'!A:H,5,FALSE)</f>
        <v>20</v>
      </c>
      <c r="AV173" s="20">
        <f>VLOOKUP(D173,'pl metrics'!BD:BH,2,FALSE)</f>
        <v>20</v>
      </c>
      <c r="AW173" s="20">
        <f>VLOOKUP(D173,'pl metrics'!BD:BH,3,FALSE)</f>
        <v>0</v>
      </c>
      <c r="AX173">
        <f>VLOOKUP(D173,'pl metrics'!J:S,5,FALSE)</f>
        <v>2</v>
      </c>
      <c r="AY173">
        <f>VLOOKUP(D173,'pl metrics'!AR:BB,11,FALSE)</f>
        <v>18</v>
      </c>
      <c r="AZ173" s="23">
        <f>VLOOKUP(D173,'pl metrics'!A:H,7,FALSE)</f>
        <v>5.3</v>
      </c>
      <c r="BA173" s="45">
        <f>VLOOKUP(D173,'pl metrics'!J:Q,7,FALSE)</f>
        <v>6.5</v>
      </c>
      <c r="BB173" s="45">
        <f>VLOOKUP(D173,'pl metrics'!BO:BP,2,FALSE)</f>
        <v>5.166666666666667</v>
      </c>
      <c r="BC173" s="44">
        <f>AZ173*(SQRT(AU173))</f>
        <v>23.702320561497771</v>
      </c>
      <c r="BD173" s="44">
        <f t="shared" si="18"/>
        <v>9.1923881554251192</v>
      </c>
      <c r="BE173" s="137">
        <f t="shared" si="19"/>
        <v>21.920310216782973</v>
      </c>
      <c r="BF173" s="44">
        <f>VLOOKUP(D173,'pl metrics'!A:H,8,FALSE)</f>
        <v>25</v>
      </c>
      <c r="BG173" s="45">
        <f>VLOOKUP(D173,'pl metrics'!J:Q,8,FALSE)</f>
        <v>50</v>
      </c>
      <c r="BH173" s="45">
        <f>VLOOKUP(D173,'pl metrics'!V:AA,5,FALSE)</f>
        <v>7.3865955460131607</v>
      </c>
      <c r="BI173" s="44">
        <f>VLOOKUP(D173,'pl metrics'!AR:AX,6,FALSE)</f>
        <v>0</v>
      </c>
      <c r="BJ173" s="45">
        <f>VLOOKUP(D173,'pl metrics'!V:AA,6,FALSE)</f>
        <v>0</v>
      </c>
      <c r="BK173" s="45">
        <f>VLOOKUP(D173,'pl metrics'!J:S,9,FALSE)</f>
        <v>0</v>
      </c>
      <c r="BL173" s="45">
        <f>VLOOKUP(D173,'pl metrics'!V:AB,7,FALSE)</f>
        <v>3.4</v>
      </c>
      <c r="BM173" s="25">
        <f>VLOOKUP(D173,'pl metrics'!AR:BA,8,FALSE)</f>
        <v>3.1789999999999998</v>
      </c>
      <c r="BN173" s="25">
        <f>VLOOKUP(D173,'pl metrics'!BD:BH,4,FALSE)</f>
        <v>3.1789999999999998</v>
      </c>
      <c r="BO173" s="44" t="str">
        <f>VLOOKUP(D173,'pl metrics'!BD:BH,5,FALSE)</f>
        <v>x</v>
      </c>
      <c r="BP173">
        <f>VLOOKUP(D173,'pl metrics'!AR:BA,9,FALSE)</f>
        <v>3.0680000000000001</v>
      </c>
      <c r="BQ173">
        <f>VLOOKUP(D173,'pl metrics'!AR:BA,10,FALSE)</f>
        <v>0.82110000000000005</v>
      </c>
      <c r="BR173" s="44">
        <f>VLOOKUP(D173,'pl metrics'!AN:AP,3,FALSE)</f>
        <v>1534.3000000000004</v>
      </c>
      <c r="BS173" s="13">
        <f>VLOOKUP(D173,'pl metrics'!AN:AP,2,FALSE)</f>
        <v>580.66666666666652</v>
      </c>
      <c r="BT173" s="44">
        <f>VLOOKUP(D173,'pl metrics'!AJ:AK,2,FALSE)</f>
        <v>1.3366666666666667</v>
      </c>
      <c r="BU173" s="44">
        <f>VLOOKUP(D173,'pl metrics'!$AE:$AH,2,FALSE)</f>
        <v>89.839999999999989</v>
      </c>
      <c r="BV173" s="44">
        <f>VLOOKUP(D173,'pl metrics'!$AE:$AH,3,FALSE)</f>
        <v>49.50333333333333</v>
      </c>
      <c r="BW173" s="44">
        <f>VLOOKUP(D173,'pl metrics'!$AE:$AH,4,FALSE)</f>
        <v>4.6833333333333345</v>
      </c>
      <c r="BX173" t="str">
        <f>VLOOKUP(B173,'site info'!H:T,11,FALSE)</f>
        <v>Forest</v>
      </c>
      <c r="BY173" t="str">
        <f>VLOOKUP(B173,'site info'!H:T,13,FALSE)</f>
        <v>Fresh</v>
      </c>
      <c r="BZ173" t="str">
        <f>VLOOKUP(B173,'site info'!H:T,12,FALSE)</f>
        <v>Non-tidal</v>
      </c>
      <c r="CA173" t="str">
        <f>VLOOKUP(H173,'site info'!G:U,15,FALSE)</f>
        <v>Yes</v>
      </c>
      <c r="CB173" t="s">
        <v>1041</v>
      </c>
      <c r="CC173" s="44">
        <v>73</v>
      </c>
      <c r="CD173" s="90" t="s">
        <v>1040</v>
      </c>
    </row>
    <row r="174" spans="1:82" x14ac:dyDescent="0.25">
      <c r="A174" t="s">
        <v>666</v>
      </c>
      <c r="B174" t="s">
        <v>776</v>
      </c>
      <c r="C174" t="s">
        <v>774</v>
      </c>
      <c r="D174" s="43" t="s">
        <v>776</v>
      </c>
      <c r="E174" t="s">
        <v>773</v>
      </c>
      <c r="F174">
        <f>VLOOKUP(B174,'site info'!H:M,5,FALSE)</f>
        <v>35.934493271299999</v>
      </c>
      <c r="G174">
        <f>VLOOKUP(B174,'site info'!H:M,6,FALSE)</f>
        <v>-76.711179271899994</v>
      </c>
      <c r="H174" t="s">
        <v>774</v>
      </c>
      <c r="I174" s="20">
        <v>2013</v>
      </c>
      <c r="J174" s="20">
        <v>3</v>
      </c>
      <c r="K174" s="20">
        <v>1</v>
      </c>
      <c r="L174" s="20">
        <v>1</v>
      </c>
      <c r="M174" s="22">
        <v>1.9650103508142423E-2</v>
      </c>
      <c r="N174" s="24">
        <v>3.5997296424716252E-3</v>
      </c>
      <c r="O174" s="23" t="s">
        <v>28</v>
      </c>
      <c r="P174" s="20" t="s">
        <v>26</v>
      </c>
      <c r="Q174" s="23">
        <v>0</v>
      </c>
      <c r="R174">
        <v>6.18</v>
      </c>
      <c r="S174">
        <v>8.9</v>
      </c>
      <c r="V174" s="23">
        <f>VLOOKUP(D174,'sl metrics top horiz'!$B:$H,4,FALSE)</f>
        <v>18.516666666666669</v>
      </c>
      <c r="W174" s="44">
        <f>VLOOKUP(D174,'sl metrics top horiz'!$B:$H,5,FALSE)</f>
        <v>71</v>
      </c>
      <c r="Y174" s="44">
        <f>VLOOKUP(D174,'sl metrics top horiz'!M:O,3,FALSE)</f>
        <v>57</v>
      </c>
      <c r="Z174" s="44">
        <f>VLOOKUP(D174,'sl metrics top horiz'!B:K,8,FALSE)</f>
        <v>1281.3333333333333</v>
      </c>
      <c r="AA174" s="44">
        <f>VLOOKUP(D174,'sl metrics top horiz'!B:K,9,FALSE)</f>
        <v>232.33333333333334</v>
      </c>
      <c r="AB174" s="44">
        <f t="shared" si="20"/>
        <v>1513.6666666666665</v>
      </c>
      <c r="AC174" s="44">
        <f>VLOOKUP(D174,'sl metrics top horiz'!M:N,2,FALSE)</f>
        <v>5.5150645624103296</v>
      </c>
      <c r="AE174" s="44">
        <f>VLOOKUP(D174,'sl metrics top horiz'!$B:$H,7,FALSE)</f>
        <v>5.333333333333333</v>
      </c>
      <c r="AJ174" s="23"/>
      <c r="AK174" s="23"/>
      <c r="AO174" s="44"/>
      <c r="AU174" s="20">
        <f>VLOOKUP(D174,'pl metrics'!A:H,5,FALSE)</f>
        <v>55</v>
      </c>
      <c r="AV174" s="20">
        <f>VLOOKUP(D174,'pl metrics'!BD:BH,2,FALSE)</f>
        <v>53</v>
      </c>
      <c r="AW174" s="20">
        <f>VLOOKUP(D174,'pl metrics'!BD:BH,3,FALSE)</f>
        <v>1</v>
      </c>
      <c r="AX174">
        <f>VLOOKUP(D174,'pl metrics'!J:S,5,FALSE)</f>
        <v>26</v>
      </c>
      <c r="AY174">
        <f>VLOOKUP(D174,'pl metrics'!AR:BB,11,FALSE)</f>
        <v>29</v>
      </c>
      <c r="AZ174" s="23">
        <f>VLOOKUP(D174,'pl metrics'!A:H,7,FALSE)</f>
        <v>5.5576923076923075</v>
      </c>
      <c r="BA174" s="45">
        <f>VLOOKUP(D174,'pl metrics'!J:Q,7,FALSE)</f>
        <v>5.56</v>
      </c>
      <c r="BB174" s="45">
        <f>VLOOKUP(D174,'pl metrics'!BO:BP,2,FALSE)</f>
        <v>5.5555555555555554</v>
      </c>
      <c r="BC174" s="44">
        <v>41.216949284050898</v>
      </c>
      <c r="BD174" s="44">
        <f t="shared" si="18"/>
        <v>28.350548495575879</v>
      </c>
      <c r="BE174" s="137">
        <f t="shared" si="19"/>
        <v>29.917582261858353</v>
      </c>
      <c r="BF174" s="44">
        <f>VLOOKUP(D174,'pl metrics'!A:H,8,FALSE)</f>
        <v>30.909090909090907</v>
      </c>
      <c r="BG174" s="45">
        <f>VLOOKUP(D174,'pl metrics'!J:Q,8,FALSE)</f>
        <v>30.76923076923077</v>
      </c>
      <c r="BH174" s="45">
        <f>VLOOKUP(D174,'pl metrics'!V:AA,5,FALSE)</f>
        <v>51.976311006565425</v>
      </c>
      <c r="BI174" s="44">
        <f>VLOOKUP(D174,'pl metrics'!AR:AX,6,FALSE)</f>
        <v>1.8518518518518516</v>
      </c>
      <c r="BJ174" s="45">
        <f>VLOOKUP(D174,'pl metrics'!V:AA,6,FALSE)</f>
        <v>7.2989272022344856E-2</v>
      </c>
      <c r="BK174" s="45">
        <f>VLOOKUP(D174,'pl metrics'!J:S,9,FALSE)</f>
        <v>1.8181818181818181</v>
      </c>
      <c r="BL174" s="45">
        <f>VLOOKUP(D174,'pl metrics'!V:AB,7,FALSE)</f>
        <v>4.0370370370370372</v>
      </c>
      <c r="BM174" s="25">
        <f>VLOOKUP(D174,'pl metrics'!AR:BA,8,FALSE)</f>
        <v>4.2030000000000003</v>
      </c>
      <c r="BN174" s="25">
        <f>VLOOKUP(D174,'pl metrics'!BD:BH,4,FALSE)</f>
        <v>4.165</v>
      </c>
      <c r="BO174" s="44">
        <f>VLOOKUP(D174,'pl metrics'!BD:BH,5,FALSE)</f>
        <v>0</v>
      </c>
      <c r="BP174">
        <f>VLOOKUP(D174,'pl metrics'!AR:BA,9,FALSE)</f>
        <v>3.54</v>
      </c>
      <c r="BQ174">
        <f>VLOOKUP(D174,'pl metrics'!AR:BA,10,FALSE)</f>
        <v>3.4950000000000001</v>
      </c>
      <c r="BR174" s="44">
        <f>VLOOKUP(D174,'pl metrics'!AN:AP,3,FALSE)</f>
        <v>604.66666666666686</v>
      </c>
      <c r="BS174" s="13">
        <f>VLOOKUP(D174,'pl metrics'!AN:AP,2,FALSE)</f>
        <v>140.00000000000003</v>
      </c>
      <c r="BT174" s="44">
        <f>VLOOKUP(D174,'pl metrics'!AJ:AK,2,FALSE)</f>
        <v>19.883333333333329</v>
      </c>
      <c r="BU174" s="44">
        <f>VLOOKUP(D174,'pl metrics'!$AE:$AH,2,FALSE)</f>
        <v>41.168333333333329</v>
      </c>
      <c r="BV174" s="44">
        <f>VLOOKUP(D174,'pl metrics'!$AE:$AH,3,FALSE)</f>
        <v>126.50833333333333</v>
      </c>
      <c r="BW174" s="44">
        <f>VLOOKUP(D174,'pl metrics'!$AE:$AH,4,FALSE)</f>
        <v>10.343333333333332</v>
      </c>
      <c r="BX174" t="str">
        <f>VLOOKUP(B174,'site info'!H:T,11,FALSE)</f>
        <v>Forest</v>
      </c>
      <c r="BY174" t="str">
        <f>VLOOKUP(B174,'site info'!H:T,13,FALSE)</f>
        <v>Fresh</v>
      </c>
      <c r="BZ174" t="str">
        <f>VLOOKUP(B174,'site info'!H:T,12,FALSE)</f>
        <v>Tidal</v>
      </c>
      <c r="CA174" t="str">
        <f>VLOOKUP(H174,'site info'!G:U,15,FALSE)</f>
        <v>Yes</v>
      </c>
      <c r="CB174" t="s">
        <v>1041</v>
      </c>
      <c r="CC174" s="44">
        <v>71</v>
      </c>
      <c r="CD174" s="90" t="s">
        <v>1040</v>
      </c>
    </row>
    <row r="175" spans="1:82" x14ac:dyDescent="0.25">
      <c r="A175" t="s">
        <v>666</v>
      </c>
      <c r="B175" t="s">
        <v>782</v>
      </c>
      <c r="C175" t="s">
        <v>774</v>
      </c>
      <c r="D175" s="43" t="s">
        <v>782</v>
      </c>
      <c r="E175" t="s">
        <v>781</v>
      </c>
      <c r="F175">
        <f>VLOOKUP(B175,'site info'!H:M,5,FALSE)</f>
        <v>35.934493271299999</v>
      </c>
      <c r="G175">
        <f>VLOOKUP(B175,'site info'!H:M,6,FALSE)</f>
        <v>-76.711179271899994</v>
      </c>
      <c r="H175" t="s">
        <v>774</v>
      </c>
      <c r="I175" s="20">
        <v>2016</v>
      </c>
      <c r="J175" s="20">
        <v>3</v>
      </c>
      <c r="K175" s="20">
        <v>2</v>
      </c>
      <c r="L175" s="20">
        <v>2</v>
      </c>
      <c r="M175" s="22">
        <v>1.9650103508142423E-2</v>
      </c>
      <c r="N175" s="24">
        <v>3.5997296424716252E-3</v>
      </c>
      <c r="O175" s="23" t="s">
        <v>28</v>
      </c>
      <c r="P175" s="20" t="s">
        <v>26</v>
      </c>
      <c r="Q175" s="23">
        <v>0</v>
      </c>
      <c r="R175">
        <v>6.18</v>
      </c>
      <c r="S175">
        <v>8.9</v>
      </c>
      <c r="V175" s="23">
        <f>VLOOKUP(D175,'sl metrics top horiz'!$B:$H,4,FALSE)</f>
        <v>12.51</v>
      </c>
      <c r="W175" s="44">
        <f>VLOOKUP(D175,'sl metrics top horiz'!$B:$H,5,FALSE)</f>
        <v>104.66666666666667</v>
      </c>
      <c r="Y175" s="44">
        <f>VLOOKUP(D175,'sl metrics top horiz'!M:O,3,FALSE)</f>
        <v>66.333333333333329</v>
      </c>
      <c r="Z175" s="44">
        <f>VLOOKUP(D175,'sl metrics top horiz'!B:K,8,FALSE)</f>
        <v>834</v>
      </c>
      <c r="AA175" s="44">
        <f>VLOOKUP(D175,'sl metrics top horiz'!B:K,9,FALSE)</f>
        <v>184.66666666666666</v>
      </c>
      <c r="AB175" s="44">
        <f t="shared" si="20"/>
        <v>1018.6666666666666</v>
      </c>
      <c r="AC175" s="44">
        <f>VLOOKUP(D175,'sl metrics top horiz'!M:N,2,FALSE)</f>
        <v>4.5162454873646212</v>
      </c>
      <c r="AE175" s="44">
        <f>VLOOKUP(D175,'sl metrics top horiz'!$B:$H,7,FALSE)</f>
        <v>5.0666666666666664</v>
      </c>
      <c r="AJ175" s="23"/>
      <c r="AK175" s="23"/>
      <c r="AO175" s="44"/>
      <c r="AU175" s="20">
        <f>VLOOKUP(D175,'pl metrics'!A:H,5,FALSE)</f>
        <v>56</v>
      </c>
      <c r="AV175" s="20">
        <f>VLOOKUP(D175,'pl metrics'!BD:BH,2,FALSE)</f>
        <v>54</v>
      </c>
      <c r="AW175" s="20">
        <f>VLOOKUP(D175,'pl metrics'!BD:BH,3,FALSE)</f>
        <v>1</v>
      </c>
      <c r="AX175">
        <f>VLOOKUP(D175,'pl metrics'!J:S,5,FALSE)</f>
        <v>26</v>
      </c>
      <c r="AY175">
        <f>VLOOKUP(D175,'pl metrics'!AR:BB,11,FALSE)</f>
        <v>30</v>
      </c>
      <c r="AZ175" s="23">
        <f>VLOOKUP(D175,'pl metrics'!A:H,7,FALSE)</f>
        <v>5.5384615384615383</v>
      </c>
      <c r="BA175" s="45">
        <f>VLOOKUP(D175,'pl metrics'!J:Q,7,FALSE)</f>
        <v>5.625</v>
      </c>
      <c r="BB175" s="45">
        <f>VLOOKUP(D175,'pl metrics'!BO:BP,2,FALSE)</f>
        <v>5.4642857142857144</v>
      </c>
      <c r="BC175" s="44">
        <v>41.446051053495964</v>
      </c>
      <c r="BD175" s="44">
        <f t="shared" si="18"/>
        <v>28.681984763959413</v>
      </c>
      <c r="BE175" s="137">
        <f t="shared" si="19"/>
        <v>29.929125463675149</v>
      </c>
      <c r="BF175" s="44">
        <f>VLOOKUP(D175,'pl metrics'!A:H,8,FALSE)</f>
        <v>26.785714285714285</v>
      </c>
      <c r="BG175" s="45">
        <f>VLOOKUP(D175,'pl metrics'!J:Q,8,FALSE)</f>
        <v>19.230769230769234</v>
      </c>
      <c r="BH175" s="45">
        <f>VLOOKUP(D175,'pl metrics'!V:AA,5,FALSE)</f>
        <v>59.355193007345044</v>
      </c>
      <c r="BI175" s="44">
        <f>VLOOKUP(D175,'pl metrics'!AR:AX,6,FALSE)</f>
        <v>1.8181818181818181</v>
      </c>
      <c r="BJ175" s="45">
        <f>VLOOKUP(D175,'pl metrics'!V:AA,6,FALSE)</f>
        <v>7.7035138701385883E-2</v>
      </c>
      <c r="BK175" s="45">
        <f>VLOOKUP(D175,'pl metrics'!J:S,9,FALSE)</f>
        <v>1.7857142857142856</v>
      </c>
      <c r="BL175" s="45">
        <f>VLOOKUP(D175,'pl metrics'!V:AB,7,FALSE)</f>
        <v>3.8703703703703702</v>
      </c>
      <c r="BM175" s="25">
        <f>VLOOKUP(D175,'pl metrics'!AR:BA,8,FALSE)</f>
        <v>4.2279999999999998</v>
      </c>
      <c r="BN175" s="25">
        <f>VLOOKUP(D175,'pl metrics'!BD:BH,4,FALSE)</f>
        <v>4.1890000000000001</v>
      </c>
      <c r="BO175" s="44">
        <f>VLOOKUP(D175,'pl metrics'!BD:BH,5,FALSE)</f>
        <v>0</v>
      </c>
      <c r="BP175">
        <f>VLOOKUP(D175,'pl metrics'!AR:BA,9,FALSE)</f>
        <v>3.581</v>
      </c>
      <c r="BQ175">
        <f>VLOOKUP(D175,'pl metrics'!AR:BA,10,FALSE)</f>
        <v>3.4889999999999999</v>
      </c>
      <c r="BR175" s="44">
        <f>VLOOKUP(D175,'pl metrics'!AN:AP,3,FALSE)</f>
        <v>566.2833333333333</v>
      </c>
      <c r="BS175" s="13">
        <f>VLOOKUP(D175,'pl metrics'!AN:AP,2,FALSE)</f>
        <v>124.33333333333333</v>
      </c>
      <c r="BT175" s="44">
        <f>VLOOKUP(D175,'pl metrics'!AJ:AK,2,FALSE)</f>
        <v>20.723333333333336</v>
      </c>
      <c r="BU175" s="44">
        <f>VLOOKUP(D175,'pl metrics'!$AE:$AH,2,FALSE)</f>
        <v>21.841666666666669</v>
      </c>
      <c r="BV175" s="44">
        <f>VLOOKUP(D175,'pl metrics'!$AE:$AH,3,FALSE)</f>
        <v>103.84833333333331</v>
      </c>
      <c r="BW175" s="44">
        <f>VLOOKUP(D175,'pl metrics'!$AE:$AH,4,FALSE)</f>
        <v>42.019999999999989</v>
      </c>
      <c r="BX175" t="str">
        <f>VLOOKUP(B175,'site info'!H:T,11,FALSE)</f>
        <v>Forest</v>
      </c>
      <c r="BY175" t="str">
        <f>VLOOKUP(B175,'site info'!H:T,13,FALSE)</f>
        <v>Fresh</v>
      </c>
      <c r="BZ175" t="str">
        <f>VLOOKUP(B175,'site info'!H:T,12,FALSE)</f>
        <v>Tidal</v>
      </c>
      <c r="CA175" t="str">
        <f>VLOOKUP(H175,'site info'!G:U,15,FALSE)</f>
        <v>Yes</v>
      </c>
      <c r="CB175" t="s">
        <v>1041</v>
      </c>
      <c r="CC175" s="44">
        <v>104.66666666666667</v>
      </c>
      <c r="CD175" s="90" t="s">
        <v>1040</v>
      </c>
    </row>
    <row r="177" spans="9:81" x14ac:dyDescent="0.25">
      <c r="I177"/>
      <c r="J177"/>
      <c r="K177"/>
      <c r="L177"/>
      <c r="M177" s="24"/>
      <c r="T177"/>
      <c r="V177" s="25"/>
      <c r="W177" s="45"/>
      <c r="X177" s="45"/>
      <c r="Y177" s="45"/>
      <c r="Z177" s="45"/>
      <c r="AA177" s="45"/>
      <c r="AB177" s="45"/>
      <c r="AC177" s="45"/>
      <c r="AD177"/>
      <c r="CC177" s="45"/>
    </row>
    <row r="178" spans="9:81" x14ac:dyDescent="0.25">
      <c r="I178"/>
      <c r="J178"/>
      <c r="K178"/>
      <c r="L178"/>
      <c r="M178" s="24"/>
      <c r="T178"/>
      <c r="V178" s="25"/>
      <c r="W178" s="45"/>
      <c r="X178" s="45"/>
      <c r="Y178" s="45"/>
      <c r="Z178" s="45"/>
      <c r="AA178" s="45"/>
      <c r="AB178" s="45"/>
      <c r="AC178" s="45"/>
      <c r="AD178"/>
      <c r="CC178" s="45"/>
    </row>
    <row r="179" spans="9:81" x14ac:dyDescent="0.25">
      <c r="I179"/>
      <c r="J179"/>
      <c r="K179"/>
      <c r="L179"/>
      <c r="M179" s="24"/>
      <c r="T179"/>
      <c r="V179" s="25"/>
      <c r="W179" s="45"/>
      <c r="X179" s="45"/>
      <c r="Y179" s="45"/>
      <c r="Z179" s="45"/>
      <c r="AA179" s="45"/>
      <c r="AB179" s="45"/>
      <c r="AC179" s="45"/>
      <c r="AD179"/>
      <c r="CC179" s="45"/>
    </row>
    <row r="180" spans="9:81" x14ac:dyDescent="0.25">
      <c r="I180"/>
      <c r="J180"/>
      <c r="K180"/>
      <c r="L180"/>
      <c r="M180" s="24"/>
      <c r="T180"/>
      <c r="V180" s="25"/>
      <c r="W180" s="45"/>
      <c r="X180" s="45"/>
      <c r="Y180" s="45"/>
      <c r="Z180" s="45"/>
      <c r="AA180" s="45"/>
      <c r="AB180" s="45"/>
      <c r="AC180" s="45"/>
      <c r="AD180"/>
      <c r="CC180" s="45"/>
    </row>
    <row r="181" spans="9:81" x14ac:dyDescent="0.25">
      <c r="I181"/>
      <c r="J181"/>
      <c r="K181"/>
      <c r="L181"/>
      <c r="M181" s="24"/>
      <c r="T181"/>
      <c r="V181" s="25"/>
      <c r="W181" s="45"/>
      <c r="X181" s="45"/>
      <c r="Y181" s="45"/>
      <c r="Z181" s="45"/>
      <c r="AA181" s="45"/>
      <c r="AB181" s="45"/>
      <c r="AC181" s="45"/>
      <c r="AD181"/>
      <c r="CC181" s="45"/>
    </row>
    <row r="182" spans="9:81" x14ac:dyDescent="0.25">
      <c r="I182"/>
      <c r="J182"/>
      <c r="K182"/>
      <c r="L182"/>
      <c r="M182" s="24"/>
      <c r="T182"/>
      <c r="V182" s="25"/>
      <c r="W182" s="45"/>
      <c r="X182" s="45"/>
      <c r="Y182" s="45"/>
      <c r="Z182" s="45"/>
      <c r="AA182" s="45"/>
      <c r="AB182" s="45"/>
      <c r="AC182" s="45"/>
      <c r="AD182"/>
      <c r="CC182" s="45"/>
    </row>
    <row r="183" spans="9:81" x14ac:dyDescent="0.25">
      <c r="I183"/>
      <c r="J183"/>
      <c r="K183"/>
      <c r="L183"/>
      <c r="M183" s="24"/>
      <c r="T183"/>
      <c r="V183" s="25"/>
      <c r="W183" s="45"/>
      <c r="X183" s="45"/>
      <c r="Y183" s="45"/>
      <c r="Z183" s="45"/>
      <c r="AA183" s="45"/>
      <c r="AB183" s="45"/>
      <c r="AC183" s="45"/>
      <c r="AD183"/>
      <c r="CC183" s="45"/>
    </row>
    <row r="184" spans="9:81" x14ac:dyDescent="0.25">
      <c r="I184"/>
      <c r="J184"/>
      <c r="K184"/>
      <c r="L184"/>
      <c r="M184" s="24"/>
      <c r="T184"/>
      <c r="V184" s="25"/>
      <c r="W184" s="45"/>
      <c r="X184" s="45"/>
      <c r="Y184" s="45"/>
      <c r="Z184" s="45"/>
      <c r="AA184" s="45"/>
      <c r="AB184" s="45"/>
      <c r="AC184" s="45"/>
      <c r="AD184"/>
      <c r="CC184" s="45"/>
    </row>
    <row r="185" spans="9:81" x14ac:dyDescent="0.25">
      <c r="I185"/>
      <c r="J185"/>
      <c r="K185"/>
      <c r="L185"/>
      <c r="M185" s="24"/>
      <c r="T185"/>
      <c r="V185" s="25"/>
      <c r="W185" s="45"/>
      <c r="X185" s="45"/>
      <c r="Y185" s="45"/>
      <c r="Z185" s="45"/>
      <c r="AA185" s="45"/>
      <c r="AB185" s="45"/>
      <c r="AC185" s="45"/>
      <c r="AD185"/>
      <c r="CC185" s="45"/>
    </row>
    <row r="186" spans="9:81" x14ac:dyDescent="0.25">
      <c r="I186"/>
      <c r="J186"/>
      <c r="K186"/>
      <c r="L186"/>
      <c r="M186" s="24"/>
      <c r="T186"/>
      <c r="V186" s="25"/>
      <c r="W186" s="45"/>
      <c r="X186" s="45"/>
      <c r="Y186" s="45"/>
      <c r="Z186" s="45"/>
      <c r="AA186" s="45"/>
      <c r="AB186" s="45"/>
      <c r="AC186" s="45"/>
      <c r="AD186"/>
      <c r="CC186" s="45"/>
    </row>
    <row r="187" spans="9:81" x14ac:dyDescent="0.25">
      <c r="I187"/>
      <c r="J187"/>
      <c r="K187"/>
      <c r="L187"/>
      <c r="M187" s="24"/>
      <c r="T187"/>
      <c r="V187" s="25"/>
      <c r="W187" s="45"/>
      <c r="X187" s="45"/>
      <c r="Y187" s="45"/>
      <c r="Z187" s="45"/>
      <c r="AA187" s="45"/>
      <c r="AB187" s="45"/>
      <c r="AC187" s="45"/>
      <c r="AD187"/>
      <c r="CC187" s="45"/>
    </row>
    <row r="188" spans="9:81" x14ac:dyDescent="0.25">
      <c r="I188"/>
      <c r="J188"/>
      <c r="K188"/>
      <c r="L188"/>
      <c r="M188" s="24"/>
      <c r="T188"/>
      <c r="V188" s="25"/>
      <c r="W188" s="45"/>
      <c r="X188" s="45"/>
      <c r="Y188" s="45"/>
      <c r="Z188" s="45"/>
      <c r="AA188" s="45"/>
      <c r="AB188" s="45"/>
      <c r="AC188" s="45"/>
      <c r="AD188"/>
      <c r="CC188" s="45"/>
    </row>
    <row r="189" spans="9:81" x14ac:dyDescent="0.25">
      <c r="I189"/>
      <c r="J189"/>
      <c r="K189"/>
      <c r="L189"/>
      <c r="M189" s="24"/>
      <c r="T189"/>
      <c r="V189" s="25"/>
      <c r="W189" s="45"/>
      <c r="X189" s="45"/>
      <c r="Y189" s="45"/>
      <c r="Z189" s="45"/>
      <c r="AA189" s="45"/>
      <c r="AB189" s="45"/>
      <c r="AC189" s="45"/>
      <c r="AD189"/>
      <c r="CC189" s="45"/>
    </row>
    <row r="190" spans="9:81" x14ac:dyDescent="0.25">
      <c r="I190"/>
      <c r="J190"/>
      <c r="K190"/>
      <c r="L190"/>
      <c r="M190" s="24"/>
      <c r="T190"/>
      <c r="V190" s="25"/>
      <c r="W190" s="45"/>
      <c r="X190" s="45"/>
      <c r="Y190" s="45"/>
      <c r="Z190" s="45"/>
      <c r="AA190" s="45"/>
      <c r="AB190" s="45"/>
      <c r="AC190" s="45"/>
      <c r="AD190"/>
      <c r="AY190" s="68"/>
      <c r="BP190" s="20"/>
      <c r="BQ190" s="20"/>
      <c r="BR190" s="44"/>
      <c r="CC190" s="45"/>
    </row>
    <row r="191" spans="9:81" x14ac:dyDescent="0.25">
      <c r="I191"/>
      <c r="J191"/>
      <c r="K191"/>
      <c r="L191"/>
      <c r="M191" s="24"/>
      <c r="T191"/>
      <c r="V191" s="25"/>
      <c r="W191" s="45"/>
      <c r="X191" s="45"/>
      <c r="Y191" s="45"/>
      <c r="Z191" s="45"/>
      <c r="AA191" s="45"/>
      <c r="AB191" s="45"/>
      <c r="AC191" s="45"/>
      <c r="AD191"/>
      <c r="CC191" s="45"/>
    </row>
    <row r="192" spans="9:81" x14ac:dyDescent="0.25">
      <c r="I192"/>
      <c r="J192"/>
      <c r="K192"/>
      <c r="L192"/>
      <c r="M192" s="24"/>
      <c r="T192"/>
      <c r="V192" s="25"/>
      <c r="W192" s="45"/>
      <c r="X192" s="45"/>
      <c r="Y192" s="45"/>
      <c r="Z192" s="45"/>
      <c r="AA192" s="45"/>
      <c r="AB192" s="45"/>
      <c r="AC192" s="45"/>
      <c r="AD192"/>
      <c r="CC192" s="45"/>
    </row>
    <row r="193" spans="9:81" x14ac:dyDescent="0.25">
      <c r="I193"/>
      <c r="J193"/>
      <c r="K193"/>
      <c r="L193"/>
      <c r="M193" s="24"/>
      <c r="T193"/>
      <c r="V193" s="25"/>
      <c r="W193" s="45"/>
      <c r="X193" s="45"/>
      <c r="Y193" s="45"/>
      <c r="Z193" s="45"/>
      <c r="AA193" s="45"/>
      <c r="AB193" s="45"/>
      <c r="AC193" s="45"/>
      <c r="AD193"/>
      <c r="CC193" s="45"/>
    </row>
    <row r="194" spans="9:81" x14ac:dyDescent="0.25">
      <c r="I194"/>
      <c r="J194"/>
      <c r="K194"/>
      <c r="L194"/>
      <c r="M194" s="24"/>
      <c r="T194"/>
      <c r="V194" s="25"/>
      <c r="W194" s="45"/>
      <c r="X194" s="45"/>
      <c r="Y194" s="45"/>
      <c r="Z194" s="45"/>
      <c r="AA194" s="45"/>
      <c r="AB194" s="45"/>
      <c r="AC194" s="45"/>
      <c r="AD194"/>
      <c r="CC194" s="45"/>
    </row>
    <row r="195" spans="9:81" x14ac:dyDescent="0.25">
      <c r="I195"/>
      <c r="J195"/>
      <c r="K195"/>
      <c r="L195"/>
      <c r="M195" s="24"/>
      <c r="T195"/>
      <c r="V195" s="25"/>
      <c r="W195" s="45"/>
      <c r="X195" s="45"/>
      <c r="Y195" s="45"/>
      <c r="Z195" s="45"/>
      <c r="AA195" s="45"/>
      <c r="AB195" s="45"/>
      <c r="AC195" s="45"/>
      <c r="AD195"/>
      <c r="CC195" s="45"/>
    </row>
    <row r="196" spans="9:81" x14ac:dyDescent="0.25">
      <c r="I196"/>
      <c r="J196"/>
      <c r="K196"/>
      <c r="L196"/>
      <c r="M196" s="24"/>
      <c r="T196"/>
      <c r="V196" s="25"/>
      <c r="W196" s="45"/>
      <c r="X196" s="45"/>
      <c r="Y196" s="45"/>
      <c r="Z196" s="45"/>
      <c r="AA196" s="45"/>
      <c r="AB196" s="45"/>
      <c r="AC196" s="45"/>
      <c r="AD196"/>
      <c r="CC196" s="45"/>
    </row>
    <row r="197" spans="9:81" x14ac:dyDescent="0.25">
      <c r="I197"/>
      <c r="J197"/>
      <c r="K197"/>
      <c r="L197"/>
      <c r="M197" s="24"/>
      <c r="T197"/>
      <c r="V197" s="25"/>
      <c r="W197" s="45"/>
      <c r="X197" s="45"/>
      <c r="Y197" s="45"/>
      <c r="Z197" s="45"/>
      <c r="AA197" s="45"/>
      <c r="AB197" s="45"/>
      <c r="AC197" s="45"/>
      <c r="AD197"/>
      <c r="CC197" s="45"/>
    </row>
    <row r="198" spans="9:81" x14ac:dyDescent="0.25">
      <c r="I198"/>
      <c r="J198"/>
      <c r="K198"/>
      <c r="L198"/>
      <c r="M198" s="24"/>
      <c r="T198"/>
      <c r="V198" s="25"/>
      <c r="W198" s="45"/>
      <c r="X198" s="45"/>
      <c r="Y198" s="45"/>
      <c r="Z198" s="45"/>
      <c r="AA198" s="45"/>
      <c r="AB198" s="45"/>
      <c r="AC198" s="45"/>
      <c r="AD198"/>
      <c r="CC198" s="45"/>
    </row>
    <row r="199" spans="9:81" x14ac:dyDescent="0.25">
      <c r="I199"/>
      <c r="J199"/>
      <c r="K199"/>
      <c r="L199"/>
      <c r="M199" s="24"/>
      <c r="T199"/>
      <c r="V199" s="25"/>
      <c r="W199" s="45"/>
      <c r="X199" s="45"/>
      <c r="Y199" s="45"/>
      <c r="Z199" s="45"/>
      <c r="AA199" s="45"/>
      <c r="AB199" s="45"/>
      <c r="AC199" s="45"/>
      <c r="AD199"/>
      <c r="CC199" s="45"/>
    </row>
    <row r="200" spans="9:81" x14ac:dyDescent="0.25">
      <c r="I200"/>
      <c r="J200"/>
      <c r="K200"/>
      <c r="L200"/>
      <c r="M200" s="24"/>
      <c r="T200"/>
      <c r="V200" s="25"/>
      <c r="W200" s="45"/>
      <c r="X200" s="45"/>
      <c r="Y200" s="45"/>
      <c r="Z200" s="45"/>
      <c r="AA200" s="45"/>
      <c r="AB200" s="45"/>
      <c r="AC200" s="45"/>
      <c r="AD200"/>
      <c r="CC200" s="45"/>
    </row>
    <row r="201" spans="9:81" x14ac:dyDescent="0.25">
      <c r="I201"/>
      <c r="J201"/>
      <c r="K201"/>
      <c r="L201"/>
      <c r="M201" s="24"/>
      <c r="T201"/>
      <c r="V201" s="25"/>
      <c r="W201" s="45"/>
      <c r="X201" s="45"/>
      <c r="Y201" s="45"/>
      <c r="Z201" s="45"/>
      <c r="AA201" s="45"/>
      <c r="AB201" s="45"/>
      <c r="AC201" s="45"/>
      <c r="AD201"/>
      <c r="CC201" s="45"/>
    </row>
    <row r="202" spans="9:81" x14ac:dyDescent="0.25">
      <c r="I202"/>
      <c r="J202"/>
      <c r="K202"/>
      <c r="L202"/>
      <c r="M202" s="24"/>
      <c r="T202"/>
      <c r="V202" s="25"/>
      <c r="W202" s="45"/>
      <c r="X202" s="45"/>
      <c r="Y202" s="45"/>
      <c r="Z202" s="45"/>
      <c r="AA202" s="45"/>
      <c r="AB202" s="45"/>
      <c r="AC202" s="45"/>
      <c r="AD202"/>
      <c r="CC202" s="45"/>
    </row>
    <row r="203" spans="9:81" x14ac:dyDescent="0.25">
      <c r="I203"/>
      <c r="J203"/>
      <c r="K203"/>
      <c r="L203"/>
      <c r="M203" s="24"/>
      <c r="T203"/>
      <c r="V203" s="25"/>
      <c r="W203" s="45"/>
      <c r="X203" s="45"/>
      <c r="Y203" s="45"/>
      <c r="Z203" s="45"/>
      <c r="AA203" s="45"/>
      <c r="AB203" s="45"/>
      <c r="AC203" s="45"/>
      <c r="AD203"/>
      <c r="CC203" s="45"/>
    </row>
    <row r="204" spans="9:81" x14ac:dyDescent="0.25">
      <c r="I204"/>
      <c r="J204"/>
      <c r="K204"/>
      <c r="L204"/>
      <c r="M204" s="24"/>
      <c r="T204"/>
      <c r="V204" s="25"/>
      <c r="W204" s="45"/>
      <c r="X204" s="45"/>
      <c r="Y204" s="45"/>
      <c r="Z204" s="45"/>
      <c r="AA204" s="45"/>
      <c r="AB204" s="45"/>
      <c r="AC204" s="45"/>
      <c r="AD204"/>
      <c r="CC204" s="45"/>
    </row>
    <row r="205" spans="9:81" x14ac:dyDescent="0.25">
      <c r="I205"/>
      <c r="J205"/>
      <c r="K205"/>
      <c r="L205"/>
      <c r="M205" s="24"/>
      <c r="T205"/>
      <c r="V205" s="25"/>
      <c r="W205" s="45"/>
      <c r="X205" s="45"/>
      <c r="Y205" s="45"/>
      <c r="Z205" s="45"/>
      <c r="AA205" s="45"/>
      <c r="AB205" s="45"/>
      <c r="AC205" s="45"/>
      <c r="AD205"/>
      <c r="CC205" s="45"/>
    </row>
    <row r="206" spans="9:81" x14ac:dyDescent="0.25">
      <c r="I206"/>
      <c r="J206"/>
      <c r="K206"/>
      <c r="L206"/>
      <c r="M206" s="24"/>
      <c r="T206"/>
      <c r="V206" s="25"/>
      <c r="W206" s="45"/>
      <c r="X206" s="45"/>
      <c r="Y206" s="45"/>
      <c r="Z206" s="45"/>
      <c r="AA206" s="45"/>
      <c r="AB206" s="45"/>
      <c r="AC206" s="45"/>
      <c r="AD206"/>
      <c r="CC206" s="45"/>
    </row>
    <row r="207" spans="9:81" x14ac:dyDescent="0.25">
      <c r="I207"/>
      <c r="J207"/>
      <c r="K207"/>
      <c r="L207"/>
      <c r="M207" s="24"/>
      <c r="T207"/>
      <c r="V207" s="25"/>
      <c r="W207" s="45"/>
      <c r="X207" s="45"/>
      <c r="Y207" s="45"/>
      <c r="Z207" s="45"/>
      <c r="AA207" s="45"/>
      <c r="AB207" s="45"/>
      <c r="AC207" s="45"/>
      <c r="AD207"/>
      <c r="CC207" s="45"/>
    </row>
    <row r="208" spans="9:81" x14ac:dyDescent="0.25">
      <c r="I208"/>
      <c r="J208"/>
      <c r="K208"/>
      <c r="L208"/>
      <c r="M208" s="24"/>
      <c r="T208"/>
      <c r="V208" s="25"/>
      <c r="W208" s="45"/>
      <c r="X208" s="45"/>
      <c r="Y208" s="45"/>
      <c r="Z208" s="45"/>
      <c r="AA208" s="45"/>
      <c r="AB208" s="45"/>
      <c r="AC208" s="45"/>
      <c r="AD208"/>
      <c r="CC208" s="45"/>
    </row>
    <row r="209" spans="9:81" x14ac:dyDescent="0.25">
      <c r="I209"/>
      <c r="J209"/>
      <c r="K209"/>
      <c r="L209"/>
      <c r="M209" s="24"/>
      <c r="T209"/>
      <c r="V209" s="25"/>
      <c r="W209" s="45"/>
      <c r="X209" s="45"/>
      <c r="Y209" s="45"/>
      <c r="Z209" s="45"/>
      <c r="AA209" s="45"/>
      <c r="AB209" s="45"/>
      <c r="AC209" s="45"/>
      <c r="AD209"/>
      <c r="CC209" s="45"/>
    </row>
    <row r="210" spans="9:81" x14ac:dyDescent="0.25">
      <c r="I210"/>
      <c r="J210"/>
      <c r="K210"/>
      <c r="L210"/>
      <c r="M210" s="24"/>
      <c r="T210"/>
      <c r="V210" s="25"/>
      <c r="W210" s="45"/>
      <c r="X210" s="45"/>
      <c r="Y210" s="45"/>
      <c r="Z210" s="45"/>
      <c r="AA210" s="45"/>
      <c r="AB210" s="45"/>
      <c r="AC210" s="45"/>
      <c r="AD210"/>
      <c r="CC210" s="45"/>
    </row>
    <row r="211" spans="9:81" x14ac:dyDescent="0.25">
      <c r="I211"/>
      <c r="J211"/>
      <c r="K211"/>
      <c r="L211"/>
      <c r="M211" s="24"/>
      <c r="T211"/>
      <c r="V211" s="25"/>
      <c r="W211" s="45"/>
      <c r="X211" s="45"/>
      <c r="Y211" s="45"/>
      <c r="Z211" s="45"/>
      <c r="AA211" s="45"/>
      <c r="AB211" s="45"/>
      <c r="AC211" s="45"/>
      <c r="AD211"/>
      <c r="CC211" s="45"/>
    </row>
    <row r="212" spans="9:81" x14ac:dyDescent="0.25">
      <c r="I212"/>
      <c r="J212"/>
      <c r="K212"/>
      <c r="L212"/>
      <c r="M212" s="24"/>
      <c r="T212"/>
      <c r="V212" s="25"/>
      <c r="W212" s="45"/>
      <c r="X212" s="45"/>
      <c r="Y212" s="45"/>
      <c r="Z212" s="45"/>
      <c r="AA212" s="45"/>
      <c r="AB212" s="45"/>
      <c r="AC212" s="45"/>
      <c r="AD212"/>
      <c r="CC212" s="45"/>
    </row>
    <row r="213" spans="9:81" x14ac:dyDescent="0.25">
      <c r="I213"/>
      <c r="J213"/>
      <c r="K213"/>
      <c r="L213"/>
      <c r="M213" s="24"/>
      <c r="T213"/>
      <c r="V213" s="25"/>
      <c r="W213" s="45"/>
      <c r="X213" s="45"/>
      <c r="Y213" s="45"/>
      <c r="Z213" s="45"/>
      <c r="AA213" s="45"/>
      <c r="AB213" s="45"/>
      <c r="AC213" s="45"/>
      <c r="AD213"/>
      <c r="CC213" s="45"/>
    </row>
    <row r="214" spans="9:81" x14ac:dyDescent="0.25">
      <c r="I214"/>
      <c r="J214"/>
      <c r="K214"/>
      <c r="L214"/>
      <c r="M214" s="24"/>
      <c r="T214"/>
      <c r="V214" s="25"/>
      <c r="W214" s="45"/>
      <c r="X214" s="45"/>
      <c r="Y214" s="45"/>
      <c r="Z214" s="45"/>
      <c r="AA214" s="45"/>
      <c r="AB214" s="45"/>
      <c r="AC214" s="45"/>
      <c r="AD214"/>
      <c r="CC214" s="45"/>
    </row>
    <row r="215" spans="9:81" x14ac:dyDescent="0.25">
      <c r="I215"/>
      <c r="J215"/>
      <c r="K215"/>
      <c r="L215"/>
      <c r="M215" s="24"/>
      <c r="T215"/>
      <c r="V215" s="25"/>
      <c r="W215" s="45"/>
      <c r="X215" s="45"/>
      <c r="Y215" s="45"/>
      <c r="Z215" s="45"/>
      <c r="AA215" s="45"/>
      <c r="AB215" s="45"/>
      <c r="AC215" s="45"/>
      <c r="AD215"/>
      <c r="CC215" s="45"/>
    </row>
    <row r="216" spans="9:81" x14ac:dyDescent="0.25">
      <c r="I216"/>
      <c r="J216"/>
      <c r="K216"/>
      <c r="L216"/>
      <c r="M216" s="24"/>
      <c r="T216"/>
      <c r="V216" s="25"/>
      <c r="W216" s="45"/>
      <c r="X216" s="45"/>
      <c r="Y216" s="45"/>
      <c r="Z216" s="45"/>
      <c r="AA216" s="45"/>
      <c r="AB216" s="45"/>
      <c r="AC216" s="45"/>
      <c r="AD216"/>
      <c r="CC216" s="45"/>
    </row>
    <row r="217" spans="9:81" x14ac:dyDescent="0.25">
      <c r="I217"/>
      <c r="J217"/>
      <c r="K217"/>
      <c r="L217"/>
      <c r="M217" s="24"/>
      <c r="T217"/>
      <c r="V217" s="25"/>
      <c r="W217" s="45"/>
      <c r="X217" s="45"/>
      <c r="Y217" s="45"/>
      <c r="Z217" s="45"/>
      <c r="AA217" s="45"/>
      <c r="AB217" s="45"/>
      <c r="AC217" s="45"/>
      <c r="AD217"/>
      <c r="CC217" s="45"/>
    </row>
    <row r="218" spans="9:81" x14ac:dyDescent="0.25">
      <c r="I218"/>
      <c r="J218"/>
      <c r="K218"/>
      <c r="L218"/>
      <c r="M218" s="24"/>
      <c r="T218"/>
      <c r="V218" s="25"/>
      <c r="W218" s="45"/>
      <c r="X218" s="45"/>
      <c r="Y218" s="45"/>
      <c r="Z218" s="45"/>
      <c r="AA218" s="45"/>
      <c r="AB218" s="45"/>
      <c r="AC218" s="45"/>
      <c r="AD218"/>
      <c r="CC218" s="45"/>
    </row>
    <row r="219" spans="9:81" x14ac:dyDescent="0.25">
      <c r="I219"/>
      <c r="J219"/>
      <c r="K219"/>
      <c r="L219"/>
      <c r="M219" s="24"/>
      <c r="T219"/>
      <c r="V219" s="25"/>
      <c r="W219" s="45"/>
      <c r="X219" s="45"/>
      <c r="Y219" s="45"/>
      <c r="Z219" s="45"/>
      <c r="AA219" s="45"/>
      <c r="AB219" s="45"/>
      <c r="AC219" s="45"/>
      <c r="AD219"/>
      <c r="CC219" s="45"/>
    </row>
    <row r="220" spans="9:81" x14ac:dyDescent="0.25">
      <c r="I220"/>
      <c r="J220"/>
      <c r="K220"/>
      <c r="L220"/>
      <c r="M220" s="24"/>
      <c r="T220"/>
      <c r="V220" s="25"/>
      <c r="W220" s="45"/>
      <c r="X220" s="45"/>
      <c r="Y220" s="45"/>
      <c r="Z220" s="45"/>
      <c r="AA220" s="45"/>
      <c r="AB220" s="45"/>
      <c r="AC220" s="45"/>
      <c r="AD220"/>
      <c r="CC220" s="45"/>
    </row>
    <row r="221" spans="9:81" x14ac:dyDescent="0.25">
      <c r="I221"/>
      <c r="J221"/>
      <c r="K221"/>
      <c r="L221"/>
      <c r="M221" s="24"/>
      <c r="T221"/>
      <c r="V221" s="25"/>
      <c r="W221" s="45"/>
      <c r="X221" s="45"/>
      <c r="Y221" s="45"/>
      <c r="Z221" s="45"/>
      <c r="AA221" s="45"/>
      <c r="AB221" s="45"/>
      <c r="AC221" s="45"/>
      <c r="AD221"/>
      <c r="CC221" s="45"/>
    </row>
    <row r="222" spans="9:81" x14ac:dyDescent="0.25">
      <c r="I222"/>
      <c r="J222"/>
      <c r="K222"/>
      <c r="L222"/>
      <c r="M222" s="24"/>
      <c r="T222"/>
      <c r="V222" s="25"/>
      <c r="W222" s="45"/>
      <c r="X222" s="45"/>
      <c r="Y222" s="45"/>
      <c r="Z222" s="45"/>
      <c r="AA222" s="45"/>
      <c r="AB222" s="45"/>
      <c r="AC222" s="45"/>
      <c r="AD222"/>
      <c r="CC222" s="45"/>
    </row>
    <row r="223" spans="9:81" x14ac:dyDescent="0.25">
      <c r="I223"/>
      <c r="J223"/>
      <c r="K223"/>
      <c r="L223"/>
      <c r="M223" s="24"/>
      <c r="T223"/>
      <c r="V223" s="25"/>
      <c r="W223" s="45"/>
      <c r="X223" s="45"/>
      <c r="Y223" s="45"/>
      <c r="Z223" s="45"/>
      <c r="AA223" s="45"/>
      <c r="AB223" s="45"/>
      <c r="AC223" s="45"/>
      <c r="AD223"/>
      <c r="CC223" s="45"/>
    </row>
    <row r="224" spans="9:81" x14ac:dyDescent="0.25">
      <c r="I224"/>
      <c r="J224"/>
      <c r="K224"/>
      <c r="L224"/>
      <c r="M224" s="24"/>
      <c r="T224"/>
      <c r="V224" s="25"/>
      <c r="W224" s="45"/>
      <c r="X224" s="45"/>
      <c r="Y224" s="45"/>
      <c r="Z224" s="45"/>
      <c r="AA224" s="45"/>
      <c r="AB224" s="45"/>
      <c r="AC224" s="45"/>
      <c r="AD224"/>
      <c r="CC224" s="45"/>
    </row>
    <row r="225" spans="9:81" x14ac:dyDescent="0.25">
      <c r="I225"/>
      <c r="J225"/>
      <c r="K225"/>
      <c r="L225"/>
      <c r="M225" s="24"/>
      <c r="T225"/>
      <c r="V225" s="25"/>
      <c r="W225" s="45"/>
      <c r="X225" s="45"/>
      <c r="Y225" s="45"/>
      <c r="Z225" s="45"/>
      <c r="AA225" s="45"/>
      <c r="AB225" s="45"/>
      <c r="AC225" s="45"/>
      <c r="AD225"/>
      <c r="CC225" s="45"/>
    </row>
    <row r="226" spans="9:81" x14ac:dyDescent="0.25">
      <c r="I226"/>
      <c r="J226"/>
      <c r="K226"/>
      <c r="L226"/>
      <c r="M226" s="24"/>
      <c r="T226"/>
      <c r="V226" s="25"/>
      <c r="W226" s="45"/>
      <c r="X226" s="45"/>
      <c r="Y226" s="45"/>
      <c r="Z226" s="45"/>
      <c r="AA226" s="45"/>
      <c r="AB226" s="45"/>
      <c r="AC226" s="45"/>
      <c r="AD226"/>
      <c r="CC226" s="45"/>
    </row>
    <row r="227" spans="9:81" x14ac:dyDescent="0.25">
      <c r="I227"/>
      <c r="J227"/>
      <c r="K227"/>
      <c r="L227"/>
      <c r="M227" s="24"/>
      <c r="T227"/>
      <c r="V227" s="25"/>
      <c r="W227" s="45"/>
      <c r="X227" s="45"/>
      <c r="Y227" s="45"/>
      <c r="Z227" s="45"/>
      <c r="AA227" s="45"/>
      <c r="AB227" s="45"/>
      <c r="AC227" s="45"/>
      <c r="AD227"/>
      <c r="CC227" s="45"/>
    </row>
    <row r="228" spans="9:81" x14ac:dyDescent="0.25">
      <c r="I228"/>
      <c r="J228"/>
      <c r="K228"/>
      <c r="L228"/>
      <c r="M228" s="24"/>
      <c r="T228"/>
      <c r="V228" s="25"/>
      <c r="W228" s="45"/>
      <c r="X228" s="45"/>
      <c r="Y228" s="45"/>
      <c r="Z228" s="45"/>
      <c r="AA228" s="45"/>
      <c r="AB228" s="45"/>
      <c r="AC228" s="45"/>
      <c r="AD228"/>
      <c r="CC228" s="45"/>
    </row>
    <row r="229" spans="9:81" x14ac:dyDescent="0.25">
      <c r="I229"/>
      <c r="J229"/>
      <c r="K229"/>
      <c r="L229"/>
      <c r="M229" s="24"/>
      <c r="T229"/>
      <c r="V229" s="25"/>
      <c r="W229" s="45"/>
      <c r="X229" s="45"/>
      <c r="Y229" s="45"/>
      <c r="Z229" s="45"/>
      <c r="AA229" s="45"/>
      <c r="AB229" s="45"/>
      <c r="AC229" s="45"/>
      <c r="AD229"/>
      <c r="CC229" s="45"/>
    </row>
    <row r="230" spans="9:81" x14ac:dyDescent="0.25">
      <c r="I230"/>
      <c r="J230"/>
      <c r="K230"/>
      <c r="L230"/>
      <c r="M230" s="24"/>
      <c r="T230"/>
      <c r="V230" s="25"/>
      <c r="W230" s="45"/>
      <c r="X230" s="45"/>
      <c r="Y230" s="45"/>
      <c r="Z230" s="45"/>
      <c r="AA230" s="45"/>
      <c r="AB230" s="45"/>
      <c r="AC230" s="45"/>
      <c r="AD230"/>
      <c r="CC230" s="45"/>
    </row>
    <row r="231" spans="9:81" x14ac:dyDescent="0.25">
      <c r="I231"/>
      <c r="J231"/>
      <c r="K231"/>
      <c r="L231"/>
      <c r="M231" s="24"/>
      <c r="T231"/>
      <c r="V231" s="25"/>
      <c r="W231" s="45"/>
      <c r="X231" s="45"/>
      <c r="Y231" s="45"/>
      <c r="Z231" s="45"/>
      <c r="AA231" s="45"/>
      <c r="AB231" s="45"/>
      <c r="AC231" s="45"/>
      <c r="AD231"/>
      <c r="CC231" s="45"/>
    </row>
    <row r="232" spans="9:81" x14ac:dyDescent="0.25">
      <c r="I232"/>
      <c r="J232"/>
      <c r="K232"/>
      <c r="L232"/>
      <c r="M232" s="24"/>
      <c r="T232"/>
      <c r="V232" s="25"/>
      <c r="W232" s="45"/>
      <c r="X232" s="45"/>
      <c r="Y232" s="45"/>
      <c r="Z232" s="45"/>
      <c r="AA232" s="45"/>
      <c r="AB232" s="45"/>
      <c r="AC232" s="45"/>
      <c r="AD232"/>
      <c r="CC232" s="45"/>
    </row>
    <row r="233" spans="9:81" x14ac:dyDescent="0.25">
      <c r="I233"/>
      <c r="J233"/>
      <c r="K233"/>
      <c r="L233"/>
      <c r="M233" s="24"/>
      <c r="T233"/>
      <c r="V233" s="25"/>
      <c r="W233" s="45"/>
      <c r="X233" s="45"/>
      <c r="Y233" s="45"/>
      <c r="Z233" s="45"/>
      <c r="AA233" s="45"/>
      <c r="AB233" s="45"/>
      <c r="AC233" s="45"/>
      <c r="AD233"/>
      <c r="CC233" s="45"/>
    </row>
    <row r="234" spans="9:81" x14ac:dyDescent="0.25">
      <c r="I234"/>
      <c r="J234"/>
      <c r="K234"/>
      <c r="L234"/>
      <c r="M234" s="24"/>
      <c r="T234"/>
      <c r="V234" s="25"/>
      <c r="W234" s="45"/>
      <c r="X234" s="45"/>
      <c r="Y234" s="45"/>
      <c r="Z234" s="45"/>
      <c r="AA234" s="45"/>
      <c r="AB234" s="45"/>
      <c r="AC234" s="45"/>
      <c r="AD234"/>
      <c r="CC234" s="45"/>
    </row>
    <row r="235" spans="9:81" x14ac:dyDescent="0.25">
      <c r="I235"/>
      <c r="J235"/>
      <c r="K235"/>
      <c r="L235"/>
      <c r="M235" s="24"/>
      <c r="T235"/>
      <c r="V235" s="25"/>
      <c r="W235" s="45"/>
      <c r="X235" s="45"/>
      <c r="Y235" s="45"/>
      <c r="Z235" s="45"/>
      <c r="AA235" s="45"/>
      <c r="AB235" s="45"/>
      <c r="AC235" s="45"/>
      <c r="AD235"/>
      <c r="CC235" s="45"/>
    </row>
    <row r="236" spans="9:81" x14ac:dyDescent="0.25">
      <c r="I236"/>
      <c r="J236"/>
      <c r="K236"/>
      <c r="L236"/>
      <c r="M236" s="24"/>
      <c r="T236"/>
      <c r="V236" s="25"/>
      <c r="W236" s="45"/>
      <c r="X236" s="45"/>
      <c r="Y236" s="45"/>
      <c r="Z236" s="45"/>
      <c r="AA236" s="45"/>
      <c r="AB236" s="45"/>
      <c r="AC236" s="45"/>
      <c r="AD236"/>
      <c r="CC236" s="45"/>
    </row>
    <row r="237" spans="9:81" x14ac:dyDescent="0.25">
      <c r="I237"/>
      <c r="J237"/>
      <c r="K237"/>
      <c r="L237"/>
      <c r="M237" s="24"/>
      <c r="T237"/>
      <c r="V237" s="25"/>
      <c r="W237" s="45"/>
      <c r="X237" s="45"/>
      <c r="Y237" s="45"/>
      <c r="Z237" s="45"/>
      <c r="AA237" s="45"/>
      <c r="AB237" s="45"/>
      <c r="AC237" s="45"/>
      <c r="AD237"/>
      <c r="CC237" s="45"/>
    </row>
    <row r="238" spans="9:81" x14ac:dyDescent="0.25">
      <c r="I238"/>
      <c r="J238"/>
      <c r="K238"/>
      <c r="L238"/>
      <c r="M238" s="24"/>
      <c r="T238"/>
      <c r="V238" s="25"/>
      <c r="W238" s="45"/>
      <c r="X238" s="45"/>
      <c r="Y238" s="45"/>
      <c r="Z238" s="45"/>
      <c r="AA238" s="45"/>
      <c r="AB238" s="45"/>
      <c r="AC238" s="45"/>
      <c r="AD238"/>
      <c r="CC238" s="45"/>
    </row>
    <row r="239" spans="9:81" x14ac:dyDescent="0.25">
      <c r="I239"/>
      <c r="J239"/>
      <c r="K239"/>
      <c r="L239"/>
      <c r="M239" s="24"/>
      <c r="T239"/>
      <c r="V239" s="25"/>
      <c r="W239" s="45"/>
      <c r="X239" s="45"/>
      <c r="Y239" s="45"/>
      <c r="Z239" s="45"/>
      <c r="AA239" s="45"/>
      <c r="AB239" s="45"/>
      <c r="AC239" s="45"/>
      <c r="AD239"/>
      <c r="CC239" s="45"/>
    </row>
    <row r="240" spans="9:81" x14ac:dyDescent="0.25">
      <c r="I240"/>
      <c r="J240"/>
      <c r="K240"/>
      <c r="L240"/>
      <c r="M240" s="24"/>
      <c r="T240"/>
      <c r="V240" s="25"/>
      <c r="W240" s="45"/>
      <c r="X240" s="45"/>
      <c r="Y240" s="45"/>
      <c r="Z240" s="45"/>
      <c r="AA240" s="45"/>
      <c r="AB240" s="45"/>
      <c r="AC240" s="45"/>
      <c r="AD240"/>
      <c r="CC240" s="45"/>
    </row>
    <row r="241" spans="9:81" x14ac:dyDescent="0.25">
      <c r="I241"/>
      <c r="J241"/>
      <c r="K241"/>
      <c r="L241"/>
      <c r="M241" s="24"/>
      <c r="T241"/>
      <c r="V241" s="25"/>
      <c r="W241" s="45"/>
      <c r="X241" s="45"/>
      <c r="Y241" s="45"/>
      <c r="Z241" s="45"/>
      <c r="AA241" s="45"/>
      <c r="AB241" s="45"/>
      <c r="AC241" s="45"/>
      <c r="AD241"/>
      <c r="CC241" s="45"/>
    </row>
    <row r="242" spans="9:81" x14ac:dyDescent="0.25">
      <c r="I242"/>
      <c r="J242"/>
      <c r="K242"/>
      <c r="L242"/>
      <c r="M242" s="24"/>
      <c r="T242"/>
      <c r="V242" s="25"/>
      <c r="W242" s="45"/>
      <c r="X242" s="45"/>
      <c r="Y242" s="45"/>
      <c r="Z242" s="45"/>
      <c r="AA242" s="45"/>
      <c r="AB242" s="45"/>
      <c r="AC242" s="45"/>
      <c r="AD242"/>
      <c r="CC242" s="45"/>
    </row>
    <row r="243" spans="9:81" x14ac:dyDescent="0.25">
      <c r="I243"/>
      <c r="J243"/>
      <c r="K243"/>
      <c r="L243"/>
      <c r="M243" s="24"/>
      <c r="T243"/>
      <c r="V243" s="25"/>
      <c r="W243" s="45"/>
      <c r="X243" s="45"/>
      <c r="Y243" s="45"/>
      <c r="Z243" s="45"/>
      <c r="AA243" s="45"/>
      <c r="AB243" s="45"/>
      <c r="AC243" s="45"/>
      <c r="AD243"/>
      <c r="CC243" s="45"/>
    </row>
    <row r="244" spans="9:81" x14ac:dyDescent="0.25">
      <c r="I244"/>
      <c r="J244"/>
      <c r="K244"/>
      <c r="L244"/>
      <c r="M244" s="24"/>
      <c r="T244"/>
      <c r="V244" s="25"/>
      <c r="W244" s="45"/>
      <c r="X244" s="45"/>
      <c r="Y244" s="45"/>
      <c r="Z244" s="45"/>
      <c r="AA244" s="45"/>
      <c r="AB244" s="45"/>
      <c r="AC244" s="45"/>
      <c r="AD244"/>
      <c r="CC244" s="45"/>
    </row>
    <row r="245" spans="9:81" x14ac:dyDescent="0.25">
      <c r="I245"/>
      <c r="J245"/>
      <c r="K245"/>
      <c r="L245"/>
      <c r="M245" s="24"/>
      <c r="T245"/>
      <c r="V245" s="25"/>
      <c r="W245" s="45"/>
      <c r="X245" s="45"/>
      <c r="Y245" s="45"/>
      <c r="Z245" s="45"/>
      <c r="AA245" s="45"/>
      <c r="AB245" s="45"/>
      <c r="AC245" s="45"/>
      <c r="AD245"/>
      <c r="CC245" s="45"/>
    </row>
    <row r="246" spans="9:81" x14ac:dyDescent="0.25">
      <c r="I246"/>
      <c r="J246"/>
      <c r="K246"/>
      <c r="L246"/>
      <c r="M246" s="24"/>
      <c r="T246"/>
      <c r="V246" s="25"/>
      <c r="W246" s="45"/>
      <c r="X246" s="45"/>
      <c r="Y246" s="45"/>
      <c r="Z246" s="45"/>
      <c r="AA246" s="45"/>
      <c r="AB246" s="45"/>
      <c r="AC246" s="45"/>
      <c r="AD246"/>
      <c r="CC246" s="45"/>
    </row>
    <row r="247" spans="9:81" x14ac:dyDescent="0.25">
      <c r="I247"/>
      <c r="J247"/>
      <c r="K247"/>
      <c r="L247"/>
      <c r="M247" s="24"/>
      <c r="T247"/>
      <c r="V247" s="25"/>
      <c r="W247" s="45"/>
      <c r="X247" s="45"/>
      <c r="Y247" s="45"/>
      <c r="Z247" s="45"/>
      <c r="AA247" s="45"/>
      <c r="AB247" s="45"/>
      <c r="AC247" s="45"/>
      <c r="AD247"/>
      <c r="CC247" s="45"/>
    </row>
    <row r="248" spans="9:81" x14ac:dyDescent="0.25">
      <c r="I248"/>
      <c r="J248"/>
      <c r="K248"/>
      <c r="L248"/>
      <c r="M248" s="24"/>
      <c r="T248"/>
      <c r="V248" s="25"/>
      <c r="W248" s="45"/>
      <c r="X248" s="45"/>
      <c r="Y248" s="45"/>
      <c r="Z248" s="45"/>
      <c r="AA248" s="45"/>
      <c r="AB248" s="45"/>
      <c r="AC248" s="45"/>
      <c r="AD248"/>
      <c r="CC248" s="45"/>
    </row>
    <row r="249" spans="9:81" x14ac:dyDescent="0.25">
      <c r="I249"/>
      <c r="J249"/>
      <c r="K249"/>
      <c r="L249"/>
      <c r="M249" s="24"/>
      <c r="T249"/>
      <c r="V249" s="25"/>
      <c r="W249" s="45"/>
      <c r="X249" s="45"/>
      <c r="Y249" s="45"/>
      <c r="Z249" s="45"/>
      <c r="AA249" s="45"/>
      <c r="AB249" s="45"/>
      <c r="AC249" s="45"/>
      <c r="AD249"/>
      <c r="CC249" s="45"/>
    </row>
    <row r="250" spans="9:81" x14ac:dyDescent="0.25">
      <c r="I250"/>
      <c r="J250"/>
      <c r="K250"/>
      <c r="L250"/>
      <c r="M250" s="24"/>
      <c r="T250"/>
      <c r="V250" s="25"/>
      <c r="W250" s="45"/>
      <c r="X250" s="45"/>
      <c r="Y250" s="45"/>
      <c r="Z250" s="45"/>
      <c r="AA250" s="45"/>
      <c r="AB250" s="45"/>
      <c r="AC250" s="45"/>
      <c r="AD250"/>
      <c r="CC250" s="45"/>
    </row>
    <row r="251" spans="9:81" x14ac:dyDescent="0.25">
      <c r="I251"/>
      <c r="J251"/>
      <c r="K251"/>
      <c r="L251"/>
      <c r="M251" s="24"/>
      <c r="T251"/>
      <c r="V251" s="25"/>
      <c r="W251" s="45"/>
      <c r="X251" s="45"/>
      <c r="Y251" s="45"/>
      <c r="Z251" s="45"/>
      <c r="AA251" s="45"/>
      <c r="AB251" s="45"/>
      <c r="AC251" s="45"/>
      <c r="AD251"/>
      <c r="CC251" s="45"/>
    </row>
    <row r="252" spans="9:81" x14ac:dyDescent="0.25">
      <c r="I252"/>
      <c r="J252"/>
      <c r="K252"/>
      <c r="L252"/>
      <c r="M252" s="24"/>
      <c r="T252"/>
      <c r="V252" s="25"/>
      <c r="W252" s="45"/>
      <c r="X252" s="45"/>
      <c r="Y252" s="45"/>
      <c r="Z252" s="45"/>
      <c r="AA252" s="45"/>
      <c r="AB252" s="45"/>
      <c r="AC252" s="45"/>
      <c r="AD252"/>
      <c r="CC252" s="45"/>
    </row>
    <row r="253" spans="9:81" x14ac:dyDescent="0.25">
      <c r="I253"/>
      <c r="J253"/>
      <c r="K253"/>
      <c r="L253"/>
      <c r="M253" s="24"/>
      <c r="T253"/>
      <c r="V253" s="25"/>
      <c r="W253" s="45"/>
      <c r="X253" s="45"/>
      <c r="Y253" s="45"/>
      <c r="Z253" s="45"/>
      <c r="AA253" s="45"/>
      <c r="AB253" s="45"/>
      <c r="AC253" s="45"/>
      <c r="AD253"/>
      <c r="CC253" s="45"/>
    </row>
    <row r="254" spans="9:81" x14ac:dyDescent="0.25">
      <c r="I254"/>
      <c r="J254"/>
      <c r="K254"/>
      <c r="L254"/>
      <c r="M254" s="24"/>
      <c r="T254"/>
      <c r="V254" s="25"/>
      <c r="W254" s="45"/>
      <c r="X254" s="45"/>
      <c r="Y254" s="45"/>
      <c r="Z254" s="45"/>
      <c r="AA254" s="45"/>
      <c r="AB254" s="45"/>
      <c r="AC254" s="45"/>
      <c r="AD254"/>
      <c r="CC254" s="45"/>
    </row>
    <row r="255" spans="9:81" x14ac:dyDescent="0.25">
      <c r="I255"/>
      <c r="J255"/>
      <c r="K255"/>
      <c r="L255"/>
      <c r="M255" s="24"/>
      <c r="T255"/>
      <c r="V255" s="25"/>
      <c r="W255" s="45"/>
      <c r="X255" s="45"/>
      <c r="Y255" s="45"/>
      <c r="Z255" s="45"/>
      <c r="AA255" s="45"/>
      <c r="AB255" s="45"/>
      <c r="AC255" s="45"/>
      <c r="AD255"/>
      <c r="CC255" s="45"/>
    </row>
    <row r="256" spans="9:81" x14ac:dyDescent="0.25">
      <c r="I256"/>
      <c r="J256"/>
      <c r="K256"/>
      <c r="L256"/>
      <c r="M256" s="24"/>
      <c r="T256"/>
      <c r="V256" s="25"/>
      <c r="W256" s="45"/>
      <c r="X256" s="45"/>
      <c r="Y256" s="45"/>
      <c r="Z256" s="45"/>
      <c r="AA256" s="45"/>
      <c r="AB256" s="45"/>
      <c r="AC256" s="45"/>
      <c r="AD256"/>
      <c r="CC256" s="45"/>
    </row>
    <row r="257" spans="9:81" x14ac:dyDescent="0.25">
      <c r="I257"/>
      <c r="J257"/>
      <c r="K257"/>
      <c r="L257"/>
      <c r="M257" s="24"/>
      <c r="T257"/>
      <c r="V257" s="25"/>
      <c r="W257" s="45"/>
      <c r="X257" s="45"/>
      <c r="Y257" s="45"/>
      <c r="Z257" s="45"/>
      <c r="AA257" s="45"/>
      <c r="AB257" s="45"/>
      <c r="AC257" s="45"/>
      <c r="AD257"/>
      <c r="CC257" s="45"/>
    </row>
    <row r="258" spans="9:81" x14ac:dyDescent="0.25">
      <c r="I258"/>
      <c r="J258"/>
      <c r="K258"/>
      <c r="L258"/>
      <c r="M258" s="24"/>
      <c r="T258"/>
      <c r="V258" s="25"/>
      <c r="W258" s="45"/>
      <c r="X258" s="45"/>
      <c r="Y258" s="45"/>
      <c r="Z258" s="45"/>
      <c r="AA258" s="45"/>
      <c r="AB258" s="45"/>
      <c r="AC258" s="45"/>
      <c r="AD258"/>
      <c r="CC258" s="45"/>
    </row>
    <row r="259" spans="9:81" x14ac:dyDescent="0.25">
      <c r="I259"/>
      <c r="J259"/>
      <c r="K259"/>
      <c r="L259"/>
      <c r="M259" s="24"/>
      <c r="T259"/>
      <c r="V259" s="25"/>
      <c r="W259" s="45"/>
      <c r="X259" s="45"/>
      <c r="Y259" s="45"/>
      <c r="Z259" s="45"/>
      <c r="AA259" s="45"/>
      <c r="AB259" s="45"/>
      <c r="AC259" s="45"/>
      <c r="AD259"/>
      <c r="CC259" s="45"/>
    </row>
    <row r="260" spans="9:81" x14ac:dyDescent="0.25">
      <c r="I260"/>
      <c r="J260"/>
      <c r="K260"/>
      <c r="L260"/>
      <c r="M260" s="24"/>
      <c r="T260"/>
      <c r="V260" s="25"/>
      <c r="W260" s="45"/>
      <c r="X260" s="45"/>
      <c r="Y260" s="45"/>
      <c r="Z260" s="45"/>
      <c r="AA260" s="45"/>
      <c r="AB260" s="45"/>
      <c r="AC260" s="45"/>
      <c r="AD260"/>
      <c r="CC260" s="45"/>
    </row>
    <row r="261" spans="9:81" x14ac:dyDescent="0.25">
      <c r="I261"/>
      <c r="J261"/>
      <c r="K261"/>
      <c r="L261"/>
      <c r="M261" s="24"/>
      <c r="T261"/>
      <c r="V261" s="25"/>
      <c r="W261" s="45"/>
      <c r="X261" s="45"/>
      <c r="Y261" s="45"/>
      <c r="Z261" s="45"/>
      <c r="AA261" s="45"/>
      <c r="AB261" s="45"/>
      <c r="AC261" s="45"/>
      <c r="AD261"/>
      <c r="CC261" s="45"/>
    </row>
    <row r="262" spans="9:81" x14ac:dyDescent="0.25">
      <c r="I262"/>
      <c r="J262"/>
      <c r="K262"/>
      <c r="L262"/>
      <c r="M262" s="24"/>
      <c r="T262"/>
      <c r="V262" s="25"/>
      <c r="W262" s="45"/>
      <c r="X262" s="45"/>
      <c r="Y262" s="45"/>
      <c r="Z262" s="45"/>
      <c r="AA262" s="45"/>
      <c r="AB262" s="45"/>
      <c r="AC262" s="45"/>
      <c r="AD262"/>
      <c r="CC262" s="45"/>
    </row>
    <row r="263" spans="9:81" x14ac:dyDescent="0.25">
      <c r="I263"/>
      <c r="J263"/>
      <c r="K263"/>
      <c r="L263"/>
      <c r="M263" s="24"/>
      <c r="T263"/>
      <c r="V263" s="25"/>
      <c r="W263" s="45"/>
      <c r="X263" s="45"/>
      <c r="Y263" s="45"/>
      <c r="Z263" s="45"/>
      <c r="AA263" s="45"/>
      <c r="AB263" s="45"/>
      <c r="AC263" s="45"/>
      <c r="AD263"/>
      <c r="CC263" s="45"/>
    </row>
    <row r="264" spans="9:81" x14ac:dyDescent="0.25">
      <c r="I264"/>
      <c r="J264"/>
      <c r="K264"/>
      <c r="L264"/>
      <c r="M264" s="24"/>
      <c r="T264"/>
      <c r="V264" s="25"/>
      <c r="W264" s="45"/>
      <c r="X264" s="45"/>
      <c r="Y264" s="45"/>
      <c r="Z264" s="45"/>
      <c r="AA264" s="45"/>
      <c r="AB264" s="45"/>
      <c r="AC264" s="45"/>
      <c r="AD264"/>
      <c r="CC264" s="45"/>
    </row>
    <row r="265" spans="9:81" x14ac:dyDescent="0.25">
      <c r="I265"/>
      <c r="J265"/>
      <c r="K265"/>
      <c r="L265"/>
      <c r="M265" s="24"/>
      <c r="T265"/>
      <c r="V265" s="25"/>
      <c r="W265" s="45"/>
      <c r="X265" s="45"/>
      <c r="Y265" s="45"/>
      <c r="Z265" s="45"/>
      <c r="AA265" s="45"/>
      <c r="AB265" s="45"/>
      <c r="AC265" s="45"/>
      <c r="AD265"/>
      <c r="CC265" s="45"/>
    </row>
    <row r="266" spans="9:81" x14ac:dyDescent="0.25">
      <c r="I266"/>
      <c r="J266"/>
      <c r="K266"/>
      <c r="L266"/>
      <c r="M266" s="24"/>
      <c r="T266"/>
      <c r="V266" s="25"/>
      <c r="W266" s="45"/>
      <c r="X266" s="45"/>
      <c r="Y266" s="45"/>
      <c r="Z266" s="45"/>
      <c r="AA266" s="45"/>
      <c r="AB266" s="45"/>
      <c r="AC266" s="45"/>
      <c r="AD266"/>
      <c r="CC266" s="45"/>
    </row>
    <row r="267" spans="9:81" x14ac:dyDescent="0.25">
      <c r="I267"/>
      <c r="J267"/>
      <c r="K267"/>
      <c r="L267"/>
      <c r="M267" s="24"/>
      <c r="T267"/>
      <c r="V267" s="25"/>
      <c r="W267" s="45"/>
      <c r="X267" s="45"/>
      <c r="Y267" s="45"/>
      <c r="Z267" s="45"/>
      <c r="AA267" s="45"/>
      <c r="AB267" s="45"/>
      <c r="AC267" s="45"/>
      <c r="AD267"/>
      <c r="CC267" s="45"/>
    </row>
    <row r="268" spans="9:81" x14ac:dyDescent="0.25">
      <c r="I268"/>
      <c r="J268"/>
      <c r="K268"/>
      <c r="L268"/>
      <c r="M268" s="24"/>
      <c r="T268"/>
      <c r="V268" s="25"/>
      <c r="W268" s="45"/>
      <c r="X268" s="45"/>
      <c r="Y268" s="45"/>
      <c r="Z268" s="45"/>
      <c r="AA268" s="45"/>
      <c r="AB268" s="45"/>
      <c r="AC268" s="45"/>
      <c r="AD268"/>
      <c r="CC268" s="45"/>
    </row>
    <row r="269" spans="9:81" x14ac:dyDescent="0.25">
      <c r="I269"/>
      <c r="J269"/>
      <c r="K269"/>
      <c r="L269"/>
      <c r="M269" s="24"/>
      <c r="T269"/>
      <c r="V269" s="25"/>
      <c r="W269" s="45"/>
      <c r="X269" s="45"/>
      <c r="Y269" s="45"/>
      <c r="Z269" s="45"/>
      <c r="AA269" s="45"/>
      <c r="AB269" s="45"/>
      <c r="AC269" s="45"/>
      <c r="AD269"/>
      <c r="CC269" s="45"/>
    </row>
    <row r="270" spans="9:81" x14ac:dyDescent="0.25">
      <c r="I270"/>
      <c r="J270"/>
      <c r="K270"/>
      <c r="L270"/>
      <c r="M270" s="24"/>
      <c r="T270"/>
      <c r="V270" s="25"/>
      <c r="W270" s="45"/>
      <c r="X270" s="45"/>
      <c r="Y270" s="45"/>
      <c r="Z270" s="45"/>
      <c r="AA270" s="45"/>
      <c r="AB270" s="45"/>
      <c r="AC270" s="45"/>
      <c r="AD270"/>
      <c r="CC270" s="45"/>
    </row>
    <row r="271" spans="9:81" x14ac:dyDescent="0.25">
      <c r="I271"/>
      <c r="J271"/>
      <c r="K271"/>
      <c r="L271"/>
      <c r="M271" s="24"/>
      <c r="T271"/>
      <c r="V271" s="25"/>
      <c r="W271" s="45"/>
      <c r="X271" s="45"/>
      <c r="Y271" s="45"/>
      <c r="Z271" s="45"/>
      <c r="AA271" s="45"/>
      <c r="AB271" s="45"/>
      <c r="AC271" s="45"/>
      <c r="AD271"/>
      <c r="CC271" s="45"/>
    </row>
    <row r="272" spans="9:81" x14ac:dyDescent="0.25">
      <c r="I272"/>
      <c r="J272"/>
      <c r="K272"/>
      <c r="L272"/>
      <c r="M272" s="24"/>
      <c r="T272"/>
      <c r="V272" s="25"/>
      <c r="W272" s="45"/>
      <c r="X272" s="45"/>
      <c r="Y272" s="45"/>
      <c r="Z272" s="45"/>
      <c r="AA272" s="45"/>
      <c r="AB272" s="45"/>
      <c r="AC272" s="45"/>
      <c r="AD272"/>
      <c r="CC272" s="45"/>
    </row>
    <row r="273" spans="9:81" x14ac:dyDescent="0.25">
      <c r="I273"/>
      <c r="J273"/>
      <c r="K273"/>
      <c r="L273"/>
      <c r="M273" s="24"/>
      <c r="T273"/>
      <c r="V273" s="25"/>
      <c r="W273" s="45"/>
      <c r="X273" s="45"/>
      <c r="Y273" s="45"/>
      <c r="Z273" s="45"/>
      <c r="AA273" s="45"/>
      <c r="AB273" s="45"/>
      <c r="AC273" s="45"/>
      <c r="AD273"/>
      <c r="CC273" s="45"/>
    </row>
    <row r="274" spans="9:81" x14ac:dyDescent="0.25">
      <c r="I274"/>
      <c r="J274"/>
      <c r="K274"/>
      <c r="L274"/>
      <c r="M274" s="24"/>
      <c r="T274"/>
      <c r="V274" s="25"/>
      <c r="W274" s="45"/>
      <c r="X274" s="45"/>
      <c r="Y274" s="45"/>
      <c r="Z274" s="45"/>
      <c r="AA274" s="45"/>
      <c r="AB274" s="45"/>
      <c r="AC274" s="45"/>
      <c r="AD274"/>
      <c r="CC274" s="45"/>
    </row>
    <row r="275" spans="9:81" x14ac:dyDescent="0.25">
      <c r="I275"/>
      <c r="J275"/>
      <c r="K275"/>
      <c r="L275"/>
      <c r="M275" s="24"/>
      <c r="T275"/>
      <c r="V275" s="25"/>
      <c r="W275" s="45"/>
      <c r="X275" s="45"/>
      <c r="Y275" s="45"/>
      <c r="Z275" s="45"/>
      <c r="AA275" s="45"/>
      <c r="AB275" s="45"/>
      <c r="AC275" s="45"/>
      <c r="AD275"/>
      <c r="CC275" s="45"/>
    </row>
    <row r="276" spans="9:81" x14ac:dyDescent="0.25">
      <c r="I276"/>
      <c r="J276"/>
      <c r="K276"/>
      <c r="L276"/>
      <c r="M276" s="24"/>
      <c r="T276"/>
      <c r="V276" s="25"/>
      <c r="W276" s="45"/>
      <c r="X276" s="45"/>
      <c r="Y276" s="45"/>
      <c r="Z276" s="45"/>
      <c r="AA276" s="45"/>
      <c r="AB276" s="45"/>
      <c r="AC276" s="45"/>
      <c r="AD276"/>
      <c r="CC276" s="45"/>
    </row>
    <row r="277" spans="9:81" x14ac:dyDescent="0.25">
      <c r="I277"/>
      <c r="J277"/>
      <c r="K277"/>
      <c r="L277"/>
      <c r="M277" s="24"/>
      <c r="T277"/>
      <c r="V277" s="25"/>
      <c r="W277" s="45"/>
      <c r="X277" s="45"/>
      <c r="Y277" s="45"/>
      <c r="Z277" s="45"/>
      <c r="AA277" s="45"/>
      <c r="AB277" s="45"/>
      <c r="AC277" s="45"/>
      <c r="AD277"/>
      <c r="CC277" s="45"/>
    </row>
    <row r="278" spans="9:81" x14ac:dyDescent="0.25">
      <c r="I278"/>
      <c r="J278"/>
      <c r="K278"/>
      <c r="L278"/>
      <c r="M278" s="24"/>
      <c r="T278"/>
      <c r="V278" s="25"/>
      <c r="W278" s="45"/>
      <c r="X278" s="45"/>
      <c r="Y278" s="45"/>
      <c r="Z278" s="45"/>
      <c r="AA278" s="45"/>
      <c r="AB278" s="45"/>
      <c r="AC278" s="45"/>
      <c r="AD278"/>
      <c r="CC278" s="45"/>
    </row>
    <row r="279" spans="9:81" x14ac:dyDescent="0.25">
      <c r="I279"/>
      <c r="J279"/>
      <c r="K279"/>
      <c r="L279"/>
      <c r="M279" s="24"/>
      <c r="T279"/>
      <c r="V279" s="25"/>
      <c r="W279" s="45"/>
      <c r="X279" s="45"/>
      <c r="Y279" s="45"/>
      <c r="Z279" s="45"/>
      <c r="AA279" s="45"/>
      <c r="AB279" s="45"/>
      <c r="AC279" s="45"/>
      <c r="AD279"/>
      <c r="CC279" s="45"/>
    </row>
    <row r="280" spans="9:81" x14ac:dyDescent="0.25">
      <c r="I280"/>
      <c r="J280"/>
      <c r="K280"/>
      <c r="L280"/>
      <c r="M280" s="24"/>
      <c r="T280"/>
      <c r="V280" s="25"/>
      <c r="W280" s="45"/>
      <c r="X280" s="45"/>
      <c r="Y280" s="45"/>
      <c r="Z280" s="45"/>
      <c r="AA280" s="45"/>
      <c r="AB280" s="45"/>
      <c r="AC280" s="45"/>
      <c r="AD280"/>
      <c r="CC280" s="45"/>
    </row>
    <row r="281" spans="9:81" x14ac:dyDescent="0.25">
      <c r="I281"/>
      <c r="J281"/>
      <c r="K281"/>
      <c r="L281"/>
      <c r="M281" s="24"/>
      <c r="T281"/>
      <c r="V281" s="25"/>
      <c r="W281" s="45"/>
      <c r="X281" s="45"/>
      <c r="Y281" s="45"/>
      <c r="Z281" s="45"/>
      <c r="AA281" s="45"/>
      <c r="AB281" s="45"/>
      <c r="AC281" s="45"/>
      <c r="AD281"/>
      <c r="CC281" s="45"/>
    </row>
    <row r="282" spans="9:81" x14ac:dyDescent="0.25">
      <c r="I282"/>
      <c r="J282"/>
      <c r="K282"/>
      <c r="L282"/>
      <c r="M282" s="24"/>
      <c r="T282"/>
      <c r="V282" s="25"/>
      <c r="W282" s="45"/>
      <c r="X282" s="45"/>
      <c r="Y282" s="45"/>
      <c r="Z282" s="45"/>
      <c r="AA282" s="45"/>
      <c r="AB282" s="45"/>
      <c r="AC282" s="45"/>
      <c r="AD282"/>
      <c r="CC282" s="45"/>
    </row>
    <row r="283" spans="9:81" x14ac:dyDescent="0.25">
      <c r="I283"/>
      <c r="J283"/>
      <c r="K283"/>
      <c r="L283"/>
      <c r="M283" s="24"/>
      <c r="T283"/>
      <c r="V283" s="25"/>
      <c r="W283" s="45"/>
      <c r="X283" s="45"/>
      <c r="Y283" s="45"/>
      <c r="Z283" s="45"/>
      <c r="AA283" s="45"/>
      <c r="AB283" s="45"/>
      <c r="AC283" s="45"/>
      <c r="AD283"/>
      <c r="CC283" s="45"/>
    </row>
    <row r="284" spans="9:81" x14ac:dyDescent="0.25">
      <c r="I284"/>
      <c r="J284"/>
      <c r="K284"/>
      <c r="L284"/>
      <c r="M284" s="24"/>
      <c r="T284"/>
      <c r="V284" s="25"/>
      <c r="W284" s="45"/>
      <c r="X284" s="45"/>
      <c r="Y284" s="45"/>
      <c r="Z284" s="45"/>
      <c r="AA284" s="45"/>
      <c r="AB284" s="45"/>
      <c r="AC284" s="45"/>
      <c r="AD284"/>
      <c r="CC284" s="45"/>
    </row>
    <row r="285" spans="9:81" x14ac:dyDescent="0.25">
      <c r="I285"/>
      <c r="J285"/>
      <c r="K285"/>
      <c r="L285"/>
      <c r="M285" s="24"/>
      <c r="T285"/>
      <c r="V285" s="25"/>
      <c r="W285" s="45"/>
      <c r="X285" s="45"/>
      <c r="Y285" s="45"/>
      <c r="Z285" s="45"/>
      <c r="AA285" s="45"/>
      <c r="AB285" s="45"/>
      <c r="AC285" s="45"/>
      <c r="AD285"/>
      <c r="CC285" s="45"/>
    </row>
    <row r="286" spans="9:81" x14ac:dyDescent="0.25">
      <c r="I286"/>
      <c r="J286"/>
      <c r="K286"/>
      <c r="L286"/>
      <c r="M286" s="24"/>
      <c r="T286"/>
      <c r="V286" s="25"/>
      <c r="W286" s="45"/>
      <c r="X286" s="45"/>
      <c r="Y286" s="45"/>
      <c r="Z286" s="45"/>
      <c r="AA286" s="45"/>
      <c r="AB286" s="45"/>
      <c r="AC286" s="45"/>
      <c r="AD286"/>
      <c r="CC286" s="45"/>
    </row>
    <row r="287" spans="9:81" x14ac:dyDescent="0.25">
      <c r="I287"/>
      <c r="J287"/>
      <c r="K287"/>
      <c r="L287"/>
      <c r="M287" s="24"/>
      <c r="T287"/>
      <c r="V287" s="25"/>
      <c r="W287" s="45"/>
      <c r="X287" s="45"/>
      <c r="Y287" s="45"/>
      <c r="Z287" s="45"/>
      <c r="AA287" s="45"/>
      <c r="AB287" s="45"/>
      <c r="AC287" s="45"/>
      <c r="AD287"/>
      <c r="CC287" s="45"/>
    </row>
    <row r="288" spans="9:81" x14ac:dyDescent="0.25">
      <c r="I288"/>
      <c r="J288"/>
      <c r="K288"/>
      <c r="L288"/>
      <c r="M288" s="24"/>
      <c r="T288"/>
      <c r="V288" s="25"/>
      <c r="W288" s="45"/>
      <c r="X288" s="45"/>
      <c r="Y288" s="45"/>
      <c r="Z288" s="45"/>
      <c r="AA288" s="45"/>
      <c r="AB288" s="45"/>
      <c r="AC288" s="45"/>
      <c r="AD288"/>
      <c r="CC288" s="45"/>
    </row>
    <row r="289" spans="9:81" x14ac:dyDescent="0.25">
      <c r="I289"/>
      <c r="J289"/>
      <c r="K289"/>
      <c r="L289"/>
      <c r="M289" s="24"/>
      <c r="T289"/>
      <c r="V289" s="25"/>
      <c r="W289" s="45"/>
      <c r="X289" s="45"/>
      <c r="Y289" s="45"/>
      <c r="Z289" s="45"/>
      <c r="AA289" s="45"/>
      <c r="AB289" s="45"/>
      <c r="AC289" s="45"/>
      <c r="AD289"/>
      <c r="CC289" s="45"/>
    </row>
    <row r="290" spans="9:81" x14ac:dyDescent="0.25">
      <c r="I290"/>
      <c r="J290"/>
      <c r="K290"/>
      <c r="L290"/>
      <c r="M290" s="24"/>
      <c r="T290"/>
      <c r="V290" s="25"/>
      <c r="W290" s="45"/>
      <c r="X290" s="45"/>
      <c r="Y290" s="45"/>
      <c r="Z290" s="45"/>
      <c r="AA290" s="45"/>
      <c r="AB290" s="45"/>
      <c r="AC290" s="45"/>
      <c r="AD290"/>
      <c r="CC290" s="45"/>
    </row>
    <row r="291" spans="9:81" x14ac:dyDescent="0.25">
      <c r="I291"/>
      <c r="J291"/>
      <c r="K291"/>
      <c r="L291"/>
      <c r="M291" s="24"/>
      <c r="T291"/>
      <c r="V291" s="25"/>
      <c r="W291" s="45"/>
      <c r="X291" s="45"/>
      <c r="Y291" s="45"/>
      <c r="Z291" s="45"/>
      <c r="AA291" s="45"/>
      <c r="AB291" s="45"/>
      <c r="AC291" s="45"/>
      <c r="AD291"/>
      <c r="CC291" s="45"/>
    </row>
    <row r="292" spans="9:81" x14ac:dyDescent="0.25">
      <c r="I292"/>
      <c r="J292"/>
      <c r="K292"/>
      <c r="L292"/>
      <c r="M292" s="24"/>
      <c r="T292"/>
      <c r="V292" s="25"/>
      <c r="W292" s="45"/>
      <c r="X292" s="45"/>
      <c r="Y292" s="45"/>
      <c r="Z292" s="45"/>
      <c r="AA292" s="45"/>
      <c r="AB292" s="45"/>
      <c r="AC292" s="45"/>
      <c r="AD292"/>
      <c r="CC292" s="45"/>
    </row>
    <row r="293" spans="9:81" x14ac:dyDescent="0.25">
      <c r="I293"/>
      <c r="J293"/>
      <c r="K293"/>
      <c r="L293"/>
      <c r="M293" s="24"/>
      <c r="T293"/>
      <c r="V293" s="25"/>
      <c r="W293" s="45"/>
      <c r="X293" s="45"/>
      <c r="Y293" s="45"/>
      <c r="Z293" s="45"/>
      <c r="AA293" s="45"/>
      <c r="AB293" s="45"/>
      <c r="AC293" s="45"/>
      <c r="AD293"/>
      <c r="CC293" s="45"/>
    </row>
    <row r="294" spans="9:81" x14ac:dyDescent="0.25">
      <c r="I294"/>
      <c r="J294"/>
      <c r="K294"/>
      <c r="L294"/>
      <c r="M294" s="24"/>
      <c r="T294"/>
      <c r="V294" s="25"/>
      <c r="W294" s="45"/>
      <c r="X294" s="45"/>
      <c r="Y294" s="45"/>
      <c r="Z294" s="45"/>
      <c r="AA294" s="45"/>
      <c r="AB294" s="45"/>
      <c r="AC294" s="45"/>
      <c r="AD294"/>
      <c r="CC294" s="45"/>
    </row>
    <row r="295" spans="9:81" x14ac:dyDescent="0.25">
      <c r="I295"/>
      <c r="J295"/>
      <c r="K295"/>
      <c r="L295"/>
      <c r="M295" s="24"/>
      <c r="T295"/>
      <c r="V295" s="25"/>
      <c r="W295" s="45"/>
      <c r="X295" s="45"/>
      <c r="Y295" s="45"/>
      <c r="Z295" s="45"/>
      <c r="AA295" s="45"/>
      <c r="AB295" s="45"/>
      <c r="AC295" s="45"/>
      <c r="AD295"/>
      <c r="CC295" s="45"/>
    </row>
    <row r="296" spans="9:81" x14ac:dyDescent="0.25">
      <c r="I296"/>
      <c r="J296"/>
      <c r="K296"/>
      <c r="L296"/>
      <c r="M296" s="24"/>
      <c r="T296"/>
      <c r="V296" s="25"/>
      <c r="W296" s="45"/>
      <c r="X296" s="45"/>
      <c r="Y296" s="45"/>
      <c r="Z296" s="45"/>
      <c r="AA296" s="45"/>
      <c r="AB296" s="45"/>
      <c r="AC296" s="45"/>
      <c r="AD296"/>
      <c r="CC296" s="45"/>
    </row>
    <row r="297" spans="9:81" x14ac:dyDescent="0.25">
      <c r="I297"/>
      <c r="J297"/>
      <c r="K297"/>
      <c r="L297"/>
      <c r="M297" s="24"/>
      <c r="T297"/>
      <c r="V297" s="25"/>
      <c r="W297" s="45"/>
      <c r="X297" s="45"/>
      <c r="Y297" s="45"/>
      <c r="Z297" s="45"/>
      <c r="AA297" s="45"/>
      <c r="AB297" s="45"/>
      <c r="AC297" s="45"/>
      <c r="AD297"/>
      <c r="CC297" s="45"/>
    </row>
    <row r="298" spans="9:81" x14ac:dyDescent="0.25">
      <c r="I298"/>
      <c r="J298"/>
      <c r="K298"/>
      <c r="L298"/>
      <c r="M298" s="24"/>
      <c r="T298"/>
      <c r="V298" s="25"/>
      <c r="W298" s="45"/>
      <c r="X298" s="45"/>
      <c r="Y298" s="45"/>
      <c r="Z298" s="45"/>
      <c r="AA298" s="45"/>
      <c r="AB298" s="45"/>
      <c r="AC298" s="45"/>
      <c r="AD298"/>
      <c r="CC298" s="45"/>
    </row>
    <row r="299" spans="9:81" x14ac:dyDescent="0.25">
      <c r="I299"/>
      <c r="J299"/>
      <c r="K299"/>
      <c r="L299"/>
      <c r="M299" s="24"/>
      <c r="T299"/>
      <c r="V299" s="25"/>
      <c r="W299" s="45"/>
      <c r="X299" s="45"/>
      <c r="Y299" s="45"/>
      <c r="Z299" s="45"/>
      <c r="AA299" s="45"/>
      <c r="AB299" s="45"/>
      <c r="AC299" s="45"/>
      <c r="AD299"/>
      <c r="CC299" s="45"/>
    </row>
    <row r="300" spans="9:81" x14ac:dyDescent="0.25">
      <c r="I300"/>
      <c r="J300"/>
      <c r="K300"/>
      <c r="L300"/>
      <c r="M300" s="24"/>
      <c r="T300"/>
      <c r="V300" s="25"/>
      <c r="W300" s="45"/>
      <c r="X300" s="45"/>
      <c r="Y300" s="45"/>
      <c r="Z300" s="45"/>
      <c r="AA300" s="45"/>
      <c r="AB300" s="45"/>
      <c r="AC300" s="45"/>
      <c r="AD300"/>
      <c r="CC300" s="45"/>
    </row>
    <row r="301" spans="9:81" x14ac:dyDescent="0.25">
      <c r="I301"/>
      <c r="J301"/>
      <c r="K301"/>
      <c r="L301"/>
      <c r="M301" s="24"/>
      <c r="T301"/>
      <c r="V301" s="25"/>
      <c r="W301" s="45"/>
      <c r="X301" s="45"/>
      <c r="Y301" s="45"/>
      <c r="Z301" s="45"/>
      <c r="AA301" s="45"/>
      <c r="AB301" s="45"/>
      <c r="AC301" s="45"/>
      <c r="AD301"/>
      <c r="CC301" s="45"/>
    </row>
    <row r="302" spans="9:81" x14ac:dyDescent="0.25">
      <c r="I302"/>
      <c r="J302"/>
      <c r="K302"/>
      <c r="L302"/>
      <c r="M302" s="24"/>
      <c r="T302"/>
      <c r="V302" s="25"/>
      <c r="W302" s="45"/>
      <c r="X302" s="45"/>
      <c r="Y302" s="45"/>
      <c r="Z302" s="45"/>
      <c r="AA302" s="45"/>
      <c r="AB302" s="45"/>
      <c r="AC302" s="45"/>
      <c r="AD302"/>
      <c r="CC302" s="45"/>
    </row>
    <row r="303" spans="9:81" x14ac:dyDescent="0.25">
      <c r="I303"/>
      <c r="J303"/>
      <c r="K303"/>
      <c r="L303"/>
      <c r="M303" s="24"/>
      <c r="T303"/>
      <c r="V303" s="25"/>
      <c r="W303" s="45"/>
      <c r="X303" s="45"/>
      <c r="Y303" s="45"/>
      <c r="Z303" s="45"/>
      <c r="AA303" s="45"/>
      <c r="AB303" s="45"/>
      <c r="AC303" s="45"/>
      <c r="AD303"/>
      <c r="CC303" s="45"/>
    </row>
    <row r="304" spans="9:81" x14ac:dyDescent="0.25">
      <c r="I304"/>
      <c r="J304"/>
      <c r="K304"/>
      <c r="L304"/>
      <c r="M304" s="24"/>
      <c r="T304"/>
      <c r="V304" s="25"/>
      <c r="W304" s="45"/>
      <c r="X304" s="45"/>
      <c r="Y304" s="45"/>
      <c r="Z304" s="45"/>
      <c r="AA304" s="45"/>
      <c r="AB304" s="45"/>
      <c r="AC304" s="45"/>
      <c r="AD304"/>
      <c r="CC304" s="45"/>
    </row>
    <row r="305" spans="9:81" x14ac:dyDescent="0.25">
      <c r="I305"/>
      <c r="J305"/>
      <c r="K305"/>
      <c r="L305"/>
      <c r="M305" s="24"/>
      <c r="T305"/>
      <c r="V305" s="25"/>
      <c r="W305" s="45"/>
      <c r="X305" s="45"/>
      <c r="Y305" s="45"/>
      <c r="Z305" s="45"/>
      <c r="AA305" s="45"/>
      <c r="AB305" s="45"/>
      <c r="AC305" s="45"/>
      <c r="AD305"/>
      <c r="CC305" s="45"/>
    </row>
    <row r="306" spans="9:81" x14ac:dyDescent="0.25">
      <c r="I306"/>
      <c r="J306"/>
      <c r="K306"/>
      <c r="L306"/>
      <c r="M306" s="24"/>
      <c r="T306"/>
      <c r="V306" s="25"/>
      <c r="W306" s="45"/>
      <c r="X306" s="45"/>
      <c r="Y306" s="45"/>
      <c r="Z306" s="45"/>
      <c r="AA306" s="45"/>
      <c r="AB306" s="45"/>
      <c r="AC306" s="45"/>
      <c r="AD306"/>
      <c r="CC306" s="45"/>
    </row>
    <row r="307" spans="9:81" x14ac:dyDescent="0.25">
      <c r="I307"/>
      <c r="J307"/>
      <c r="K307"/>
      <c r="L307"/>
      <c r="M307" s="24"/>
      <c r="T307"/>
      <c r="V307" s="25"/>
      <c r="W307" s="45"/>
      <c r="X307" s="45"/>
      <c r="Y307" s="45"/>
      <c r="Z307" s="45"/>
      <c r="AA307" s="45"/>
      <c r="AB307" s="45"/>
      <c r="AC307" s="45"/>
      <c r="AD307"/>
      <c r="CC307" s="45"/>
    </row>
    <row r="308" spans="9:81" x14ac:dyDescent="0.25">
      <c r="I308"/>
      <c r="J308"/>
      <c r="K308"/>
      <c r="L308"/>
      <c r="M308" s="24"/>
      <c r="T308"/>
      <c r="V308" s="25"/>
      <c r="W308" s="45"/>
      <c r="X308" s="45"/>
      <c r="Y308" s="45"/>
      <c r="Z308" s="45"/>
      <c r="AA308" s="45"/>
      <c r="AB308" s="45"/>
      <c r="AC308" s="45"/>
      <c r="AD308"/>
      <c r="CC308" s="45"/>
    </row>
    <row r="309" spans="9:81" x14ac:dyDescent="0.25">
      <c r="I309"/>
      <c r="J309"/>
      <c r="K309"/>
      <c r="L309"/>
      <c r="M309" s="24"/>
      <c r="T309"/>
      <c r="V309" s="25"/>
      <c r="W309" s="45"/>
      <c r="X309" s="45"/>
      <c r="Y309" s="45"/>
      <c r="Z309" s="45"/>
      <c r="AA309" s="45"/>
      <c r="AB309" s="45"/>
      <c r="AC309" s="45"/>
      <c r="AD309"/>
      <c r="CC309" s="45"/>
    </row>
    <row r="310" spans="9:81" x14ac:dyDescent="0.25">
      <c r="I310"/>
      <c r="J310"/>
      <c r="K310"/>
      <c r="L310"/>
      <c r="M310" s="24"/>
      <c r="T310"/>
      <c r="V310" s="25"/>
      <c r="W310" s="45"/>
      <c r="X310" s="45"/>
      <c r="Y310" s="45"/>
      <c r="Z310" s="45"/>
      <c r="AA310" s="45"/>
      <c r="AB310" s="45"/>
      <c r="AC310" s="45"/>
      <c r="AD310"/>
      <c r="CC310" s="45"/>
    </row>
    <row r="311" spans="9:81" x14ac:dyDescent="0.25">
      <c r="I311"/>
      <c r="J311"/>
      <c r="K311"/>
      <c r="L311"/>
      <c r="M311" s="24"/>
      <c r="T311"/>
      <c r="V311" s="25"/>
      <c r="W311" s="45"/>
      <c r="X311" s="45"/>
      <c r="Y311" s="45"/>
      <c r="Z311" s="45"/>
      <c r="AA311" s="45"/>
      <c r="AB311" s="45"/>
      <c r="AC311" s="45"/>
      <c r="AD311"/>
      <c r="CC311" s="45"/>
    </row>
    <row r="312" spans="9:81" x14ac:dyDescent="0.25">
      <c r="I312"/>
      <c r="J312"/>
      <c r="K312"/>
      <c r="L312"/>
      <c r="M312" s="24"/>
      <c r="T312"/>
      <c r="V312" s="25"/>
      <c r="W312" s="45"/>
      <c r="X312" s="45"/>
      <c r="Y312" s="45"/>
      <c r="Z312" s="45"/>
      <c r="AA312" s="45"/>
      <c r="AB312" s="45"/>
      <c r="AC312" s="45"/>
      <c r="AD312"/>
      <c r="CC312" s="45"/>
    </row>
    <row r="313" spans="9:81" x14ac:dyDescent="0.25">
      <c r="I313"/>
      <c r="J313"/>
      <c r="K313"/>
      <c r="L313"/>
      <c r="M313" s="24"/>
      <c r="T313"/>
      <c r="V313" s="25"/>
      <c r="W313" s="45"/>
      <c r="X313" s="45"/>
      <c r="Y313" s="45"/>
      <c r="Z313" s="45"/>
      <c r="AA313" s="45"/>
      <c r="AB313" s="45"/>
      <c r="AC313" s="45"/>
      <c r="AD313"/>
      <c r="CC313" s="45"/>
    </row>
    <row r="314" spans="9:81" x14ac:dyDescent="0.25">
      <c r="I314"/>
      <c r="J314"/>
      <c r="K314"/>
      <c r="L314"/>
      <c r="M314" s="24"/>
      <c r="T314"/>
      <c r="V314" s="25"/>
      <c r="W314" s="45"/>
      <c r="X314" s="45"/>
      <c r="Y314" s="45"/>
      <c r="Z314" s="45"/>
      <c r="AA314" s="45"/>
      <c r="AB314" s="45"/>
      <c r="AC314" s="45"/>
      <c r="AD314"/>
      <c r="CC314" s="45"/>
    </row>
    <row r="315" spans="9:81" x14ac:dyDescent="0.25">
      <c r="I315"/>
      <c r="J315"/>
      <c r="K315"/>
      <c r="L315"/>
      <c r="M315" s="24"/>
      <c r="T315"/>
      <c r="V315" s="25"/>
      <c r="W315" s="45"/>
      <c r="X315" s="45"/>
      <c r="Y315" s="45"/>
      <c r="Z315" s="45"/>
      <c r="AA315" s="45"/>
      <c r="AB315" s="45"/>
      <c r="AC315" s="45"/>
      <c r="AD315"/>
      <c r="CC315" s="45"/>
    </row>
    <row r="316" spans="9:81" x14ac:dyDescent="0.25">
      <c r="I316"/>
      <c r="J316"/>
      <c r="K316"/>
      <c r="L316"/>
      <c r="M316" s="24"/>
      <c r="T316"/>
      <c r="V316" s="25"/>
      <c r="W316" s="45"/>
      <c r="X316" s="45"/>
      <c r="Y316" s="45"/>
      <c r="Z316" s="45"/>
      <c r="AA316" s="45"/>
      <c r="AB316" s="45"/>
      <c r="AC316" s="45"/>
      <c r="AD316"/>
      <c r="CC316" s="45"/>
    </row>
    <row r="317" spans="9:81" x14ac:dyDescent="0.25">
      <c r="I317"/>
      <c r="J317"/>
      <c r="K317"/>
      <c r="L317"/>
      <c r="M317" s="24"/>
      <c r="T317"/>
      <c r="V317" s="25"/>
      <c r="W317" s="45"/>
      <c r="X317" s="45"/>
      <c r="Y317" s="45"/>
      <c r="Z317" s="45"/>
      <c r="AA317" s="45"/>
      <c r="AB317" s="45"/>
      <c r="AC317" s="45"/>
      <c r="AD317"/>
      <c r="CC317" s="45"/>
    </row>
    <row r="318" spans="9:81" x14ac:dyDescent="0.25">
      <c r="I318"/>
      <c r="J318"/>
      <c r="K318"/>
      <c r="L318"/>
      <c r="M318" s="24"/>
      <c r="T318"/>
      <c r="V318" s="25"/>
      <c r="W318" s="45"/>
      <c r="X318" s="45"/>
      <c r="Y318" s="45"/>
      <c r="Z318" s="45"/>
      <c r="AA318" s="45"/>
      <c r="AB318" s="45"/>
      <c r="AC318" s="45"/>
      <c r="AD318"/>
      <c r="CC318" s="45"/>
    </row>
    <row r="319" spans="9:81" x14ac:dyDescent="0.25">
      <c r="I319"/>
      <c r="J319"/>
      <c r="K319"/>
      <c r="L319"/>
      <c r="M319" s="24"/>
      <c r="T319"/>
      <c r="V319" s="25"/>
      <c r="W319" s="45"/>
      <c r="X319" s="45"/>
      <c r="Y319" s="45"/>
      <c r="Z319" s="45"/>
      <c r="AA319" s="45"/>
      <c r="AB319" s="45"/>
      <c r="AC319" s="45"/>
      <c r="AD319"/>
      <c r="CC319" s="45"/>
    </row>
    <row r="320" spans="9:81" x14ac:dyDescent="0.25">
      <c r="I320"/>
      <c r="J320"/>
      <c r="K320"/>
      <c r="L320"/>
      <c r="M320" s="24"/>
      <c r="T320"/>
      <c r="V320" s="25"/>
      <c r="W320" s="45"/>
      <c r="X320" s="45"/>
      <c r="Y320" s="45"/>
      <c r="Z320" s="45"/>
      <c r="AA320" s="45"/>
      <c r="AB320" s="45"/>
      <c r="AC320" s="45"/>
      <c r="AD320"/>
      <c r="CC320" s="45"/>
    </row>
    <row r="321" spans="9:81" x14ac:dyDescent="0.25">
      <c r="I321"/>
      <c r="J321"/>
      <c r="K321"/>
      <c r="L321"/>
      <c r="M321" s="24"/>
      <c r="T321"/>
      <c r="V321" s="25"/>
      <c r="W321" s="45"/>
      <c r="X321" s="45"/>
      <c r="Y321" s="45"/>
      <c r="Z321" s="45"/>
      <c r="AA321" s="45"/>
      <c r="AB321" s="45"/>
      <c r="AC321" s="45"/>
      <c r="AD321"/>
      <c r="CC321" s="45"/>
    </row>
    <row r="322" spans="9:81" x14ac:dyDescent="0.25">
      <c r="I322"/>
      <c r="J322"/>
      <c r="K322"/>
      <c r="L322"/>
      <c r="M322" s="24"/>
      <c r="T322"/>
      <c r="V322" s="25"/>
      <c r="W322" s="45"/>
      <c r="X322" s="45"/>
      <c r="Y322" s="45"/>
      <c r="Z322" s="45"/>
      <c r="AA322" s="45"/>
      <c r="AB322" s="45"/>
      <c r="AC322" s="45"/>
      <c r="AD322"/>
      <c r="CC322" s="45"/>
    </row>
    <row r="323" spans="9:81" x14ac:dyDescent="0.25">
      <c r="I323"/>
      <c r="J323"/>
      <c r="K323"/>
      <c r="L323"/>
      <c r="M323" s="24"/>
      <c r="T323"/>
      <c r="V323" s="25"/>
      <c r="W323" s="45"/>
      <c r="X323" s="45"/>
      <c r="Y323" s="45"/>
      <c r="Z323" s="45"/>
      <c r="AA323" s="45"/>
      <c r="AB323" s="45"/>
      <c r="AC323" s="45"/>
      <c r="AD323"/>
      <c r="CC323" s="45"/>
    </row>
    <row r="324" spans="9:81" x14ac:dyDescent="0.25">
      <c r="I324"/>
      <c r="J324"/>
      <c r="K324"/>
      <c r="L324"/>
      <c r="M324" s="24"/>
      <c r="T324"/>
      <c r="V324" s="25"/>
      <c r="W324" s="45"/>
      <c r="X324" s="45"/>
      <c r="Y324" s="45"/>
      <c r="Z324" s="45"/>
      <c r="AA324" s="45"/>
      <c r="AB324" s="45"/>
      <c r="AC324" s="45"/>
      <c r="AD324"/>
      <c r="CC324" s="45"/>
    </row>
    <row r="325" spans="9:81" x14ac:dyDescent="0.25">
      <c r="I325"/>
      <c r="J325"/>
      <c r="K325"/>
      <c r="L325"/>
      <c r="M325" s="24"/>
      <c r="T325"/>
      <c r="V325" s="25"/>
      <c r="W325" s="45"/>
      <c r="X325" s="45"/>
      <c r="Y325" s="45"/>
      <c r="Z325" s="45"/>
      <c r="AA325" s="45"/>
      <c r="AB325" s="45"/>
      <c r="AC325" s="45"/>
      <c r="AD325"/>
      <c r="CC325" s="45"/>
    </row>
    <row r="326" spans="9:81" x14ac:dyDescent="0.25">
      <c r="I326"/>
      <c r="J326"/>
      <c r="K326"/>
      <c r="L326"/>
      <c r="M326" s="24"/>
      <c r="T326"/>
      <c r="V326" s="25"/>
      <c r="W326" s="45"/>
      <c r="X326" s="45"/>
      <c r="Y326" s="45"/>
      <c r="Z326" s="45"/>
      <c r="AA326" s="45"/>
      <c r="AB326" s="45"/>
      <c r="AC326" s="45"/>
      <c r="AD326"/>
      <c r="CC326" s="45"/>
    </row>
    <row r="327" spans="9:81" x14ac:dyDescent="0.25">
      <c r="I327"/>
      <c r="J327"/>
      <c r="K327"/>
      <c r="L327"/>
      <c r="M327" s="24"/>
      <c r="T327"/>
      <c r="V327" s="25"/>
      <c r="W327" s="45"/>
      <c r="X327" s="45"/>
      <c r="Y327" s="45"/>
      <c r="Z327" s="45"/>
      <c r="AA327" s="45"/>
      <c r="AB327" s="45"/>
      <c r="AC327" s="45"/>
      <c r="AD327"/>
      <c r="CC327" s="45"/>
    </row>
    <row r="328" spans="9:81" x14ac:dyDescent="0.25">
      <c r="I328"/>
      <c r="J328"/>
      <c r="K328"/>
      <c r="L328"/>
      <c r="M328" s="24"/>
      <c r="T328"/>
      <c r="V328" s="25"/>
      <c r="W328" s="45"/>
      <c r="X328" s="45"/>
      <c r="Y328" s="45"/>
      <c r="Z328" s="45"/>
      <c r="AA328" s="45"/>
      <c r="AB328" s="45"/>
      <c r="AC328" s="45"/>
      <c r="AD328"/>
      <c r="CC328" s="45"/>
    </row>
    <row r="329" spans="9:81" x14ac:dyDescent="0.25">
      <c r="I329"/>
      <c r="J329"/>
      <c r="K329"/>
      <c r="L329"/>
      <c r="M329" s="24"/>
      <c r="T329"/>
      <c r="V329" s="25"/>
      <c r="W329" s="45"/>
      <c r="X329" s="45"/>
      <c r="Y329" s="45"/>
      <c r="Z329" s="45"/>
      <c r="AA329" s="45"/>
      <c r="AB329" s="45"/>
      <c r="AC329" s="45"/>
      <c r="AD329"/>
      <c r="CC329" s="45"/>
    </row>
    <row r="330" spans="9:81" x14ac:dyDescent="0.25">
      <c r="I330"/>
      <c r="J330"/>
      <c r="K330"/>
      <c r="L330"/>
      <c r="M330" s="24"/>
      <c r="T330"/>
      <c r="V330" s="25"/>
      <c r="W330" s="45"/>
      <c r="X330" s="45"/>
      <c r="Y330" s="45"/>
      <c r="Z330" s="45"/>
      <c r="AA330" s="45"/>
      <c r="AB330" s="45"/>
      <c r="AC330" s="45"/>
      <c r="AD330"/>
      <c r="CC330" s="45"/>
    </row>
    <row r="331" spans="9:81" x14ac:dyDescent="0.25">
      <c r="I331"/>
      <c r="J331"/>
      <c r="K331"/>
      <c r="L331"/>
      <c r="M331" s="24"/>
      <c r="T331"/>
      <c r="V331" s="25"/>
      <c r="W331" s="45"/>
      <c r="X331" s="45"/>
      <c r="Y331" s="45"/>
      <c r="Z331" s="45"/>
      <c r="AA331" s="45"/>
      <c r="AB331" s="45"/>
      <c r="AC331" s="45"/>
      <c r="AD331"/>
      <c r="CC331" s="45"/>
    </row>
    <row r="332" spans="9:81" x14ac:dyDescent="0.25">
      <c r="I332"/>
      <c r="J332"/>
      <c r="K332"/>
      <c r="L332"/>
      <c r="M332" s="24"/>
      <c r="T332"/>
      <c r="V332" s="25"/>
      <c r="W332" s="45"/>
      <c r="X332" s="45"/>
      <c r="Y332" s="45"/>
      <c r="Z332" s="45"/>
      <c r="AA332" s="45"/>
      <c r="AB332" s="45"/>
      <c r="AC332" s="45"/>
      <c r="AD332"/>
      <c r="CC332" s="45"/>
    </row>
    <row r="333" spans="9:81" x14ac:dyDescent="0.25">
      <c r="I333"/>
      <c r="J333"/>
      <c r="K333"/>
      <c r="L333"/>
      <c r="M333" s="24"/>
      <c r="T333"/>
      <c r="V333" s="25"/>
      <c r="W333" s="45"/>
      <c r="X333" s="45"/>
      <c r="Y333" s="45"/>
      <c r="Z333" s="45"/>
      <c r="AA333" s="45"/>
      <c r="AB333" s="45"/>
      <c r="AC333" s="45"/>
      <c r="AD333"/>
      <c r="CC333" s="45"/>
    </row>
    <row r="334" spans="9:81" x14ac:dyDescent="0.25">
      <c r="I334"/>
      <c r="J334"/>
      <c r="K334"/>
      <c r="L334"/>
      <c r="M334" s="24"/>
      <c r="T334"/>
      <c r="V334" s="25"/>
      <c r="W334" s="45"/>
      <c r="X334" s="45"/>
      <c r="Y334" s="45"/>
      <c r="Z334" s="45"/>
      <c r="AA334" s="45"/>
      <c r="AB334" s="45"/>
      <c r="AC334" s="45"/>
      <c r="AD334"/>
      <c r="CC334" s="45"/>
    </row>
    <row r="335" spans="9:81" x14ac:dyDescent="0.25">
      <c r="I335"/>
      <c r="J335"/>
      <c r="K335"/>
      <c r="L335"/>
      <c r="M335" s="24"/>
      <c r="T335"/>
      <c r="V335" s="25"/>
      <c r="W335" s="45"/>
      <c r="X335" s="45"/>
      <c r="Y335" s="45"/>
      <c r="Z335" s="45"/>
      <c r="AA335" s="45"/>
      <c r="AB335" s="45"/>
      <c r="AC335" s="45"/>
      <c r="AD335"/>
      <c r="CC335" s="45"/>
    </row>
    <row r="336" spans="9:81" x14ac:dyDescent="0.25">
      <c r="I336"/>
      <c r="J336"/>
      <c r="K336"/>
      <c r="L336"/>
      <c r="M336" s="24"/>
      <c r="T336"/>
      <c r="V336" s="25"/>
      <c r="W336" s="45"/>
      <c r="X336" s="45"/>
      <c r="Y336" s="45"/>
      <c r="Z336" s="45"/>
      <c r="AA336" s="45"/>
      <c r="AB336" s="45"/>
      <c r="AC336" s="45"/>
      <c r="AD336"/>
      <c r="CC336" s="45"/>
    </row>
    <row r="337" spans="9:81" x14ac:dyDescent="0.25">
      <c r="I337"/>
      <c r="J337"/>
      <c r="K337"/>
      <c r="L337"/>
      <c r="M337" s="24"/>
      <c r="T337"/>
      <c r="V337" s="25"/>
      <c r="W337" s="45"/>
      <c r="X337" s="45"/>
      <c r="Y337" s="45"/>
      <c r="Z337" s="45"/>
      <c r="AA337" s="45"/>
      <c r="AB337" s="45"/>
      <c r="AC337" s="45"/>
      <c r="AD337"/>
      <c r="CC337" s="45"/>
    </row>
    <row r="338" spans="9:81" x14ac:dyDescent="0.25">
      <c r="I338"/>
      <c r="J338"/>
      <c r="K338"/>
      <c r="L338"/>
      <c r="M338" s="24"/>
      <c r="T338"/>
      <c r="V338" s="25"/>
      <c r="W338" s="45"/>
      <c r="X338" s="45"/>
      <c r="Y338" s="45"/>
      <c r="Z338" s="45"/>
      <c r="AA338" s="45"/>
      <c r="AB338" s="45"/>
      <c r="AC338" s="45"/>
      <c r="AD338"/>
      <c r="CC338" s="45"/>
    </row>
    <row r="339" spans="9:81" x14ac:dyDescent="0.25">
      <c r="I339"/>
      <c r="J339"/>
      <c r="K339"/>
      <c r="L339"/>
      <c r="M339" s="24"/>
      <c r="T339"/>
      <c r="V339" s="25"/>
      <c r="W339" s="45"/>
      <c r="X339" s="45"/>
      <c r="Y339" s="45"/>
      <c r="Z339" s="45"/>
      <c r="AA339" s="45"/>
      <c r="AB339" s="45"/>
      <c r="AC339" s="45"/>
      <c r="AD339"/>
      <c r="CC339" s="45"/>
    </row>
    <row r="340" spans="9:81" x14ac:dyDescent="0.25">
      <c r="I340"/>
      <c r="J340"/>
      <c r="K340"/>
      <c r="L340"/>
      <c r="M340" s="24"/>
      <c r="T340"/>
      <c r="V340" s="25"/>
      <c r="W340" s="45"/>
      <c r="X340" s="45"/>
      <c r="Y340" s="45"/>
      <c r="Z340" s="45"/>
      <c r="AA340" s="45"/>
      <c r="AB340" s="45"/>
      <c r="AC340" s="45"/>
      <c r="AD340"/>
      <c r="CC340" s="45"/>
    </row>
    <row r="341" spans="9:81" x14ac:dyDescent="0.25">
      <c r="I341"/>
      <c r="J341"/>
      <c r="K341"/>
      <c r="L341"/>
      <c r="M341" s="24"/>
      <c r="T341"/>
      <c r="V341" s="25"/>
      <c r="W341" s="45"/>
      <c r="X341" s="45"/>
      <c r="Y341" s="45"/>
      <c r="Z341" s="45"/>
      <c r="AA341" s="45"/>
      <c r="AB341" s="45"/>
      <c r="AC341" s="45"/>
      <c r="AD341"/>
      <c r="CC341" s="45"/>
    </row>
    <row r="342" spans="9:81" x14ac:dyDescent="0.25">
      <c r="I342"/>
      <c r="J342"/>
      <c r="K342"/>
      <c r="L342"/>
      <c r="M342" s="24"/>
      <c r="T342"/>
      <c r="V342" s="25"/>
      <c r="W342" s="45"/>
      <c r="X342" s="45"/>
      <c r="Y342" s="45"/>
      <c r="Z342" s="45"/>
      <c r="AA342" s="45"/>
      <c r="AB342" s="45"/>
      <c r="AC342" s="45"/>
      <c r="AD342"/>
      <c r="CC342" s="45"/>
    </row>
    <row r="343" spans="9:81" x14ac:dyDescent="0.25">
      <c r="I343"/>
      <c r="J343"/>
      <c r="K343"/>
      <c r="L343"/>
      <c r="M343" s="24"/>
      <c r="T343"/>
      <c r="V343" s="25"/>
      <c r="W343" s="45"/>
      <c r="X343" s="45"/>
      <c r="Y343" s="45"/>
      <c r="Z343" s="45"/>
      <c r="AA343" s="45"/>
      <c r="AB343" s="45"/>
      <c r="AC343" s="45"/>
      <c r="AD343"/>
      <c r="CC343" s="45"/>
    </row>
    <row r="344" spans="9:81" x14ac:dyDescent="0.25">
      <c r="I344"/>
      <c r="J344"/>
      <c r="K344"/>
      <c r="L344"/>
      <c r="M344" s="24"/>
      <c r="T344"/>
      <c r="V344" s="25"/>
      <c r="W344" s="45"/>
      <c r="X344" s="45"/>
      <c r="Y344" s="45"/>
      <c r="Z344" s="45"/>
      <c r="AA344" s="45"/>
      <c r="AB344" s="45"/>
      <c r="AC344" s="45"/>
      <c r="AD344"/>
      <c r="CC344" s="45"/>
    </row>
    <row r="345" spans="9:81" x14ac:dyDescent="0.25">
      <c r="I345"/>
      <c r="J345"/>
      <c r="K345"/>
      <c r="L345"/>
      <c r="M345" s="24"/>
      <c r="T345"/>
      <c r="V345" s="25"/>
      <c r="W345" s="45"/>
      <c r="X345" s="45"/>
      <c r="Y345" s="45"/>
      <c r="Z345" s="45"/>
      <c r="AA345" s="45"/>
      <c r="AB345" s="45"/>
      <c r="AC345" s="45"/>
      <c r="AD345"/>
      <c r="CC345" s="45"/>
    </row>
    <row r="346" spans="9:81" x14ac:dyDescent="0.25">
      <c r="I346"/>
      <c r="J346"/>
      <c r="K346"/>
      <c r="L346"/>
      <c r="M346" s="24"/>
      <c r="T346"/>
      <c r="V346" s="25"/>
      <c r="W346" s="45"/>
      <c r="X346" s="45"/>
      <c r="Y346" s="45"/>
      <c r="Z346" s="45"/>
      <c r="AA346" s="45"/>
      <c r="AB346" s="45"/>
      <c r="AC346" s="45"/>
      <c r="AD346"/>
      <c r="CC346" s="45"/>
    </row>
    <row r="347" spans="9:81" x14ac:dyDescent="0.25">
      <c r="I347"/>
      <c r="J347"/>
      <c r="K347"/>
      <c r="L347"/>
      <c r="M347" s="24"/>
      <c r="T347"/>
      <c r="V347" s="25"/>
      <c r="W347" s="45"/>
      <c r="X347" s="45"/>
      <c r="Y347" s="45"/>
      <c r="Z347" s="45"/>
      <c r="AA347" s="45"/>
      <c r="AB347" s="45"/>
      <c r="AC347" s="45"/>
      <c r="AD347"/>
      <c r="CC347" s="45"/>
    </row>
    <row r="348" spans="9:81" x14ac:dyDescent="0.25">
      <c r="I348"/>
      <c r="J348"/>
      <c r="K348"/>
      <c r="L348"/>
      <c r="M348" s="24"/>
      <c r="T348"/>
      <c r="V348" s="25"/>
      <c r="W348" s="45"/>
      <c r="X348" s="45"/>
      <c r="Y348" s="45"/>
      <c r="Z348" s="45"/>
      <c r="AA348" s="45"/>
      <c r="AB348" s="45"/>
      <c r="AC348" s="45"/>
      <c r="AD348"/>
      <c r="CC348" s="45"/>
    </row>
    <row r="349" spans="9:81" x14ac:dyDescent="0.25">
      <c r="I349"/>
      <c r="J349"/>
      <c r="K349"/>
      <c r="L349"/>
      <c r="M349" s="24"/>
      <c r="T349"/>
      <c r="V349" s="25"/>
      <c r="W349" s="45"/>
      <c r="X349" s="45"/>
      <c r="Y349" s="45"/>
      <c r="Z349" s="45"/>
      <c r="AA349" s="45"/>
      <c r="AB349" s="45"/>
      <c r="AC349" s="45"/>
      <c r="AD349"/>
      <c r="CC349" s="45"/>
    </row>
    <row r="350" spans="9:81" x14ac:dyDescent="0.25">
      <c r="I350"/>
      <c r="J350"/>
      <c r="K350"/>
      <c r="L350"/>
      <c r="M350" s="24"/>
      <c r="T350"/>
      <c r="V350" s="25"/>
      <c r="W350" s="45"/>
      <c r="X350" s="45"/>
      <c r="Y350" s="45"/>
      <c r="Z350" s="45"/>
      <c r="AA350" s="45"/>
      <c r="AB350" s="45"/>
      <c r="AC350" s="45"/>
      <c r="AD350"/>
      <c r="CC350" s="45"/>
    </row>
    <row r="351" spans="9:81" x14ac:dyDescent="0.25">
      <c r="I351"/>
      <c r="J351"/>
      <c r="K351"/>
      <c r="L351"/>
      <c r="M351" s="24"/>
      <c r="T351"/>
      <c r="V351" s="25"/>
      <c r="W351" s="45"/>
      <c r="X351" s="45"/>
      <c r="Y351" s="45"/>
      <c r="Z351" s="45"/>
      <c r="AA351" s="45"/>
      <c r="AB351" s="45"/>
      <c r="AC351" s="45"/>
      <c r="AD351"/>
      <c r="CC351" s="45"/>
    </row>
    <row r="352" spans="9:81" x14ac:dyDescent="0.25">
      <c r="I352"/>
      <c r="J352"/>
      <c r="K352"/>
      <c r="L352"/>
      <c r="M352" s="24"/>
      <c r="T352"/>
      <c r="V352" s="25"/>
      <c r="W352" s="45"/>
      <c r="X352" s="45"/>
      <c r="Y352" s="45"/>
      <c r="Z352" s="45"/>
      <c r="AA352" s="45"/>
      <c r="AB352" s="45"/>
      <c r="AC352" s="45"/>
      <c r="AD352"/>
      <c r="CC352" s="45"/>
    </row>
    <row r="353" spans="9:81" x14ac:dyDescent="0.25">
      <c r="I353"/>
      <c r="J353"/>
      <c r="K353"/>
      <c r="L353"/>
      <c r="M353" s="24"/>
      <c r="T353"/>
      <c r="V353" s="25"/>
      <c r="W353" s="45"/>
      <c r="X353" s="45"/>
      <c r="Y353" s="45"/>
      <c r="Z353" s="45"/>
      <c r="AA353" s="45"/>
      <c r="AB353" s="45"/>
      <c r="AC353" s="45"/>
      <c r="AD353"/>
      <c r="CC353" s="45"/>
    </row>
    <row r="354" spans="9:81" x14ac:dyDescent="0.25">
      <c r="I354"/>
      <c r="J354"/>
      <c r="K354"/>
      <c r="L354"/>
      <c r="M354" s="24"/>
      <c r="T354"/>
      <c r="V354" s="25"/>
      <c r="W354" s="45"/>
      <c r="X354" s="45"/>
      <c r="Y354" s="45"/>
      <c r="Z354" s="45"/>
      <c r="AA354" s="45"/>
      <c r="AB354" s="45"/>
      <c r="AC354" s="45"/>
      <c r="AD354"/>
      <c r="CC354" s="45"/>
    </row>
    <row r="355" spans="9:81" x14ac:dyDescent="0.25">
      <c r="I355"/>
      <c r="J355"/>
      <c r="K355"/>
      <c r="L355"/>
      <c r="M355" s="24"/>
      <c r="T355"/>
      <c r="V355" s="25"/>
      <c r="W355" s="45"/>
      <c r="X355" s="45"/>
      <c r="Y355" s="45"/>
      <c r="Z355" s="45"/>
      <c r="AA355" s="45"/>
      <c r="AB355" s="45"/>
      <c r="AC355" s="45"/>
      <c r="AD355"/>
      <c r="CC355" s="45"/>
    </row>
    <row r="356" spans="9:81" x14ac:dyDescent="0.25">
      <c r="I356"/>
      <c r="J356"/>
      <c r="K356"/>
      <c r="L356"/>
      <c r="M356" s="24"/>
      <c r="T356"/>
      <c r="V356" s="25"/>
      <c r="W356" s="45"/>
      <c r="X356" s="45"/>
      <c r="Y356" s="45"/>
      <c r="Z356" s="45"/>
      <c r="AA356" s="45"/>
      <c r="AB356" s="45"/>
      <c r="AC356" s="45"/>
      <c r="AD356"/>
      <c r="CC356" s="45"/>
    </row>
    <row r="357" spans="9:81" x14ac:dyDescent="0.25">
      <c r="I357"/>
      <c r="J357"/>
      <c r="K357"/>
      <c r="L357"/>
      <c r="M357" s="24"/>
      <c r="T357"/>
      <c r="V357" s="25"/>
      <c r="W357" s="45"/>
      <c r="X357" s="45"/>
      <c r="Y357" s="45"/>
      <c r="Z357" s="45"/>
      <c r="AA357" s="45"/>
      <c r="AB357" s="45"/>
      <c r="AC357" s="45"/>
      <c r="AD357"/>
      <c r="CC357" s="45"/>
    </row>
    <row r="358" spans="9:81" x14ac:dyDescent="0.25">
      <c r="I358"/>
      <c r="J358"/>
      <c r="K358"/>
      <c r="L358"/>
      <c r="M358" s="24"/>
      <c r="T358"/>
      <c r="V358" s="25"/>
      <c r="W358" s="45"/>
      <c r="X358" s="45"/>
      <c r="Y358" s="45"/>
      <c r="Z358" s="45"/>
      <c r="AA358" s="45"/>
      <c r="AB358" s="45"/>
      <c r="AC358" s="45"/>
      <c r="AD358"/>
      <c r="CC358" s="45"/>
    </row>
    <row r="359" spans="9:81" x14ac:dyDescent="0.25">
      <c r="I359"/>
      <c r="J359"/>
      <c r="K359"/>
      <c r="L359"/>
      <c r="M359" s="24"/>
      <c r="T359"/>
      <c r="V359" s="25"/>
      <c r="W359" s="45"/>
      <c r="X359" s="45"/>
      <c r="Y359" s="45"/>
      <c r="Z359" s="45"/>
      <c r="AA359" s="45"/>
      <c r="AB359" s="45"/>
      <c r="AC359" s="45"/>
      <c r="AD359"/>
      <c r="CC359" s="45"/>
    </row>
    <row r="360" spans="9:81" x14ac:dyDescent="0.25">
      <c r="I360"/>
      <c r="J360"/>
      <c r="K360"/>
      <c r="L360"/>
      <c r="M360" s="24"/>
      <c r="T360"/>
      <c r="V360" s="25"/>
      <c r="W360" s="45"/>
      <c r="X360" s="45"/>
      <c r="Y360" s="45"/>
      <c r="Z360" s="45"/>
      <c r="AA360" s="45"/>
      <c r="AB360" s="45"/>
      <c r="AC360" s="45"/>
      <c r="AD360"/>
      <c r="CC360" s="45"/>
    </row>
    <row r="361" spans="9:81" x14ac:dyDescent="0.25">
      <c r="I361"/>
      <c r="J361"/>
      <c r="K361"/>
      <c r="L361"/>
      <c r="M361" s="24"/>
      <c r="T361"/>
      <c r="V361" s="25"/>
      <c r="W361" s="45"/>
      <c r="X361" s="45"/>
      <c r="Y361" s="45"/>
      <c r="Z361" s="45"/>
      <c r="AA361" s="45"/>
      <c r="AB361" s="45"/>
      <c r="AC361" s="45"/>
      <c r="AD361"/>
      <c r="CC361" s="45"/>
    </row>
    <row r="362" spans="9:81" x14ac:dyDescent="0.25">
      <c r="I362"/>
      <c r="J362"/>
      <c r="K362"/>
      <c r="L362"/>
      <c r="M362" s="24"/>
      <c r="T362"/>
      <c r="V362" s="25"/>
      <c r="W362" s="45"/>
      <c r="X362" s="45"/>
      <c r="Y362" s="45"/>
      <c r="Z362" s="45"/>
      <c r="AA362" s="45"/>
      <c r="AB362" s="45"/>
      <c r="AC362" s="45"/>
      <c r="AD362"/>
      <c r="CC362" s="45"/>
    </row>
    <row r="363" spans="9:81" x14ac:dyDescent="0.25">
      <c r="I363"/>
      <c r="J363"/>
      <c r="K363"/>
      <c r="L363"/>
      <c r="M363" s="24"/>
      <c r="T363"/>
      <c r="V363" s="25"/>
      <c r="W363" s="45"/>
      <c r="X363" s="45"/>
      <c r="Y363" s="45"/>
      <c r="Z363" s="45"/>
      <c r="AA363" s="45"/>
      <c r="AB363" s="45"/>
      <c r="AC363" s="45"/>
      <c r="AD363"/>
      <c r="CC363" s="45"/>
    </row>
    <row r="364" spans="9:81" x14ac:dyDescent="0.25">
      <c r="I364"/>
      <c r="J364"/>
      <c r="K364"/>
      <c r="L364"/>
      <c r="M364" s="24"/>
      <c r="T364"/>
      <c r="V364" s="25"/>
      <c r="W364" s="45"/>
      <c r="X364" s="45"/>
      <c r="Y364" s="45"/>
      <c r="Z364" s="45"/>
      <c r="AA364" s="45"/>
      <c r="AB364" s="45"/>
      <c r="AC364" s="45"/>
      <c r="AD364"/>
      <c r="CC364" s="45"/>
    </row>
    <row r="365" spans="9:81" x14ac:dyDescent="0.25">
      <c r="I365"/>
      <c r="J365"/>
      <c r="K365"/>
      <c r="L365"/>
      <c r="M365" s="24"/>
      <c r="T365"/>
      <c r="V365" s="25"/>
      <c r="W365" s="45"/>
      <c r="X365" s="45"/>
      <c r="Y365" s="45"/>
      <c r="Z365" s="45"/>
      <c r="AA365" s="45"/>
      <c r="AB365" s="45"/>
      <c r="AC365" s="45"/>
      <c r="AD365"/>
      <c r="CC365" s="45"/>
    </row>
    <row r="366" spans="9:81" x14ac:dyDescent="0.25">
      <c r="I366"/>
      <c r="J366"/>
      <c r="K366"/>
      <c r="L366"/>
      <c r="M366" s="24"/>
      <c r="T366"/>
      <c r="V366" s="25"/>
      <c r="W366" s="45"/>
      <c r="X366" s="45"/>
      <c r="Y366" s="45"/>
      <c r="Z366" s="45"/>
      <c r="AA366" s="45"/>
      <c r="AB366" s="45"/>
      <c r="AC366" s="45"/>
      <c r="AD366"/>
      <c r="CC366" s="45"/>
    </row>
    <row r="367" spans="9:81" x14ac:dyDescent="0.25">
      <c r="I367"/>
      <c r="J367"/>
      <c r="K367"/>
      <c r="L367"/>
      <c r="M367" s="24"/>
      <c r="T367"/>
      <c r="V367" s="25"/>
      <c r="W367" s="45"/>
      <c r="X367" s="45"/>
      <c r="Y367" s="45"/>
      <c r="Z367" s="45"/>
      <c r="AA367" s="45"/>
      <c r="AB367" s="45"/>
      <c r="AC367" s="45"/>
      <c r="AD367"/>
      <c r="CC367" s="45"/>
    </row>
    <row r="368" spans="9:81" x14ac:dyDescent="0.25">
      <c r="I368"/>
      <c r="J368"/>
      <c r="K368"/>
      <c r="L368"/>
      <c r="M368" s="24"/>
      <c r="T368"/>
      <c r="V368" s="25"/>
      <c r="W368" s="45"/>
      <c r="X368" s="45"/>
      <c r="Y368" s="45"/>
      <c r="Z368" s="45"/>
      <c r="AA368" s="45"/>
      <c r="AB368" s="45"/>
      <c r="AC368" s="45"/>
      <c r="AD368"/>
      <c r="CC368" s="45"/>
    </row>
    <row r="369" spans="9:81" x14ac:dyDescent="0.25">
      <c r="I369"/>
      <c r="J369"/>
      <c r="K369"/>
      <c r="L369"/>
      <c r="M369" s="24"/>
      <c r="T369"/>
      <c r="V369" s="25"/>
      <c r="W369" s="45"/>
      <c r="X369" s="45"/>
      <c r="Y369" s="45"/>
      <c r="Z369" s="45"/>
      <c r="AA369" s="45"/>
      <c r="AB369" s="45"/>
      <c r="AC369" s="45"/>
      <c r="AD369"/>
      <c r="CC369" s="45"/>
    </row>
    <row r="370" spans="9:81" x14ac:dyDescent="0.25">
      <c r="I370"/>
      <c r="J370"/>
      <c r="K370"/>
      <c r="L370"/>
      <c r="M370" s="24"/>
      <c r="T370"/>
      <c r="V370" s="25"/>
      <c r="W370" s="45"/>
      <c r="X370" s="45"/>
      <c r="Y370" s="45"/>
      <c r="Z370" s="45"/>
      <c r="AA370" s="45"/>
      <c r="AB370" s="45"/>
      <c r="AC370" s="45"/>
      <c r="AD370"/>
      <c r="CC370" s="45"/>
    </row>
    <row r="371" spans="9:81" x14ac:dyDescent="0.25">
      <c r="I371"/>
      <c r="J371"/>
      <c r="K371"/>
      <c r="L371"/>
      <c r="M371" s="24"/>
      <c r="T371"/>
      <c r="V371" s="25"/>
      <c r="W371" s="45"/>
      <c r="X371" s="45"/>
      <c r="Y371" s="45"/>
      <c r="Z371" s="45"/>
      <c r="AA371" s="45"/>
      <c r="AB371" s="45"/>
      <c r="AC371" s="45"/>
      <c r="AD371"/>
      <c r="CC371" s="45"/>
    </row>
    <row r="372" spans="9:81" x14ac:dyDescent="0.25">
      <c r="I372"/>
      <c r="J372"/>
      <c r="K372"/>
      <c r="L372"/>
      <c r="M372" s="24"/>
      <c r="T372"/>
      <c r="V372" s="25"/>
      <c r="W372" s="45"/>
      <c r="X372" s="45"/>
      <c r="Y372" s="45"/>
      <c r="Z372" s="45"/>
      <c r="AA372" s="45"/>
      <c r="AB372" s="45"/>
      <c r="AC372" s="45"/>
      <c r="AD372"/>
      <c r="CC372" s="45"/>
    </row>
    <row r="373" spans="9:81" x14ac:dyDescent="0.25">
      <c r="I373"/>
      <c r="J373"/>
      <c r="K373"/>
      <c r="L373"/>
      <c r="M373" s="24"/>
      <c r="T373"/>
      <c r="V373" s="25"/>
      <c r="W373" s="45"/>
      <c r="X373" s="45"/>
      <c r="Y373" s="45"/>
      <c r="Z373" s="45"/>
      <c r="AA373" s="45"/>
      <c r="AB373" s="45"/>
      <c r="AC373" s="45"/>
      <c r="AD373"/>
      <c r="CC373" s="45"/>
    </row>
    <row r="374" spans="9:81" x14ac:dyDescent="0.25">
      <c r="I374"/>
      <c r="J374"/>
      <c r="K374"/>
      <c r="L374"/>
      <c r="M374" s="24"/>
      <c r="T374"/>
      <c r="V374" s="25"/>
      <c r="W374" s="45"/>
      <c r="X374" s="45"/>
      <c r="Y374" s="45"/>
      <c r="Z374" s="45"/>
      <c r="AA374" s="45"/>
      <c r="AB374" s="45"/>
      <c r="AC374" s="45"/>
      <c r="AD374"/>
      <c r="CC374" s="45"/>
    </row>
    <row r="375" spans="9:81" x14ac:dyDescent="0.25">
      <c r="I375"/>
      <c r="J375"/>
      <c r="K375"/>
      <c r="L375"/>
      <c r="M375" s="24"/>
      <c r="T375"/>
      <c r="V375" s="25"/>
      <c r="W375" s="45"/>
      <c r="X375" s="45"/>
      <c r="Y375" s="45"/>
      <c r="Z375" s="45"/>
      <c r="AA375" s="45"/>
      <c r="AB375" s="45"/>
      <c r="AC375" s="45"/>
      <c r="AD375"/>
      <c r="CC375" s="45"/>
    </row>
    <row r="376" spans="9:81" x14ac:dyDescent="0.25">
      <c r="I376"/>
      <c r="J376"/>
      <c r="K376"/>
      <c r="L376"/>
      <c r="M376" s="24"/>
      <c r="T376"/>
      <c r="V376" s="25"/>
      <c r="W376" s="45"/>
      <c r="X376" s="45"/>
      <c r="Y376" s="45"/>
      <c r="Z376" s="45"/>
      <c r="AA376" s="45"/>
      <c r="AB376" s="45"/>
      <c r="AC376" s="45"/>
      <c r="AD376"/>
      <c r="CC376" s="45"/>
    </row>
    <row r="377" spans="9:81" x14ac:dyDescent="0.25">
      <c r="I377"/>
      <c r="J377"/>
      <c r="K377"/>
      <c r="L377"/>
      <c r="M377" s="24"/>
      <c r="T377"/>
      <c r="V377" s="25"/>
      <c r="W377" s="45"/>
      <c r="X377" s="45"/>
      <c r="Y377" s="45"/>
      <c r="Z377" s="45"/>
      <c r="AA377" s="45"/>
      <c r="AB377" s="45"/>
      <c r="AC377" s="45"/>
      <c r="AD377"/>
      <c r="CC377" s="45"/>
    </row>
    <row r="378" spans="9:81" x14ac:dyDescent="0.25">
      <c r="I378"/>
      <c r="J378"/>
      <c r="K378"/>
      <c r="L378"/>
      <c r="M378" s="24"/>
      <c r="T378"/>
      <c r="V378" s="25"/>
      <c r="W378" s="45"/>
      <c r="X378" s="45"/>
      <c r="Y378" s="45"/>
      <c r="Z378" s="45"/>
      <c r="AA378" s="45"/>
      <c r="AB378" s="45"/>
      <c r="AC378" s="45"/>
      <c r="AD378"/>
      <c r="CC378" s="45"/>
    </row>
    <row r="379" spans="9:81" x14ac:dyDescent="0.25">
      <c r="I379"/>
      <c r="J379"/>
      <c r="K379"/>
      <c r="L379"/>
      <c r="M379" s="24"/>
      <c r="T379"/>
      <c r="V379" s="25"/>
      <c r="W379" s="45"/>
      <c r="X379" s="45"/>
      <c r="Y379" s="45"/>
      <c r="Z379" s="45"/>
      <c r="AA379" s="45"/>
      <c r="AB379" s="45"/>
      <c r="AC379" s="45"/>
      <c r="AD379"/>
      <c r="CC379" s="45"/>
    </row>
    <row r="380" spans="9:81" x14ac:dyDescent="0.25">
      <c r="I380"/>
      <c r="J380"/>
      <c r="K380"/>
      <c r="L380"/>
      <c r="M380" s="24"/>
      <c r="T380"/>
      <c r="V380" s="25"/>
      <c r="W380" s="45"/>
      <c r="X380" s="45"/>
      <c r="Y380" s="45"/>
      <c r="Z380" s="45"/>
      <c r="AA380" s="45"/>
      <c r="AB380" s="45"/>
      <c r="AC380" s="45"/>
      <c r="AD380"/>
      <c r="CC380" s="45"/>
    </row>
    <row r="381" spans="9:81" x14ac:dyDescent="0.25">
      <c r="I381"/>
      <c r="J381"/>
      <c r="K381"/>
      <c r="L381"/>
      <c r="M381" s="24"/>
      <c r="T381"/>
      <c r="V381" s="25"/>
      <c r="W381" s="45"/>
      <c r="X381" s="45"/>
      <c r="Y381" s="45"/>
      <c r="Z381" s="45"/>
      <c r="AA381" s="45"/>
      <c r="AB381" s="45"/>
      <c r="AC381" s="45"/>
      <c r="AD381"/>
      <c r="CC381" s="45"/>
    </row>
    <row r="382" spans="9:81" x14ac:dyDescent="0.25">
      <c r="I382"/>
      <c r="J382"/>
      <c r="K382"/>
      <c r="L382"/>
      <c r="M382" s="24"/>
      <c r="T382"/>
      <c r="V382" s="25"/>
      <c r="W382" s="45"/>
      <c r="X382" s="45"/>
      <c r="Y382" s="45"/>
      <c r="Z382" s="45"/>
      <c r="AA382" s="45"/>
      <c r="AB382" s="45"/>
      <c r="AC382" s="45"/>
      <c r="AD382"/>
      <c r="CC382" s="45"/>
    </row>
    <row r="383" spans="9:81" x14ac:dyDescent="0.25">
      <c r="I383"/>
      <c r="J383"/>
      <c r="K383"/>
      <c r="L383"/>
      <c r="M383" s="24"/>
      <c r="T383"/>
      <c r="V383" s="25"/>
      <c r="W383" s="45"/>
      <c r="X383" s="45"/>
      <c r="Y383" s="45"/>
      <c r="Z383" s="45"/>
      <c r="AA383" s="45"/>
      <c r="AB383" s="45"/>
      <c r="AC383" s="45"/>
      <c r="AD383"/>
      <c r="CC383" s="45"/>
    </row>
    <row r="384" spans="9:81" x14ac:dyDescent="0.25">
      <c r="I384"/>
      <c r="J384"/>
      <c r="K384"/>
      <c r="L384"/>
      <c r="M384" s="24"/>
      <c r="T384"/>
      <c r="V384" s="25"/>
      <c r="W384" s="45"/>
      <c r="X384" s="45"/>
      <c r="Y384" s="45"/>
      <c r="Z384" s="45"/>
      <c r="AA384" s="45"/>
      <c r="AB384" s="45"/>
      <c r="AC384" s="45"/>
      <c r="AD384"/>
      <c r="CC384" s="45"/>
    </row>
    <row r="385" spans="9:81" x14ac:dyDescent="0.25">
      <c r="I385"/>
      <c r="J385"/>
      <c r="K385"/>
      <c r="L385"/>
      <c r="M385" s="24"/>
      <c r="T385"/>
      <c r="V385" s="25"/>
      <c r="W385" s="45"/>
      <c r="X385" s="45"/>
      <c r="Y385" s="45"/>
      <c r="Z385" s="45"/>
      <c r="AA385" s="45"/>
      <c r="AB385" s="45"/>
      <c r="AC385" s="45"/>
      <c r="AD385"/>
      <c r="CC385" s="45"/>
    </row>
    <row r="386" spans="9:81" x14ac:dyDescent="0.25">
      <c r="I386"/>
      <c r="J386"/>
      <c r="K386"/>
      <c r="L386"/>
      <c r="M386" s="24"/>
      <c r="T386"/>
      <c r="V386" s="25"/>
      <c r="W386" s="45"/>
      <c r="X386" s="45"/>
      <c r="Y386" s="45"/>
      <c r="Z386" s="45"/>
      <c r="AA386" s="45"/>
      <c r="AB386" s="45"/>
      <c r="AC386" s="45"/>
      <c r="AD386"/>
      <c r="CC386" s="45"/>
    </row>
    <row r="387" spans="9:81" x14ac:dyDescent="0.25">
      <c r="I387"/>
      <c r="J387"/>
      <c r="K387"/>
      <c r="L387"/>
      <c r="M387" s="24"/>
      <c r="T387"/>
      <c r="V387" s="25"/>
      <c r="W387" s="45"/>
      <c r="X387" s="45"/>
      <c r="Y387" s="45"/>
      <c r="Z387" s="45"/>
      <c r="AA387" s="45"/>
      <c r="AB387" s="45"/>
      <c r="AC387" s="45"/>
      <c r="AD387"/>
      <c r="CC387" s="45"/>
    </row>
    <row r="388" spans="9:81" x14ac:dyDescent="0.25">
      <c r="I388"/>
      <c r="J388"/>
      <c r="K388"/>
      <c r="L388"/>
      <c r="M388" s="24"/>
      <c r="T388"/>
      <c r="V388" s="25"/>
      <c r="W388" s="45"/>
      <c r="X388" s="45"/>
      <c r="Y388" s="45"/>
      <c r="Z388" s="45"/>
      <c r="AA388" s="45"/>
      <c r="AB388" s="45"/>
      <c r="AC388" s="45"/>
      <c r="AD388"/>
      <c r="CC388" s="45"/>
    </row>
    <row r="389" spans="9:81" x14ac:dyDescent="0.25">
      <c r="I389"/>
      <c r="J389"/>
      <c r="K389"/>
      <c r="L389"/>
      <c r="M389" s="24"/>
      <c r="T389"/>
      <c r="V389" s="25"/>
      <c r="W389" s="45"/>
      <c r="X389" s="45"/>
      <c r="Y389" s="45"/>
      <c r="Z389" s="45"/>
      <c r="AA389" s="45"/>
      <c r="AB389" s="45"/>
      <c r="AC389" s="45"/>
      <c r="AD389"/>
      <c r="CC389" s="45"/>
    </row>
    <row r="390" spans="9:81" x14ac:dyDescent="0.25">
      <c r="I390"/>
      <c r="J390"/>
      <c r="K390"/>
      <c r="L390"/>
      <c r="M390" s="24"/>
      <c r="T390"/>
      <c r="V390" s="25"/>
      <c r="W390" s="45"/>
      <c r="X390" s="45"/>
      <c r="Y390" s="45"/>
      <c r="Z390" s="45"/>
      <c r="AA390" s="45"/>
      <c r="AB390" s="45"/>
      <c r="AC390" s="45"/>
      <c r="AD390"/>
      <c r="CC390" s="45"/>
    </row>
    <row r="391" spans="9:81" x14ac:dyDescent="0.25">
      <c r="I391"/>
      <c r="J391"/>
      <c r="K391"/>
      <c r="L391"/>
      <c r="M391" s="24"/>
      <c r="T391"/>
      <c r="V391" s="25"/>
      <c r="W391" s="45"/>
      <c r="X391" s="45"/>
      <c r="Y391" s="45"/>
      <c r="Z391" s="45"/>
      <c r="AA391" s="45"/>
      <c r="AB391" s="45"/>
      <c r="AC391" s="45"/>
      <c r="AD391"/>
      <c r="CC391" s="45"/>
    </row>
    <row r="392" spans="9:81" x14ac:dyDescent="0.25">
      <c r="I392"/>
      <c r="J392"/>
      <c r="K392"/>
      <c r="L392"/>
      <c r="M392" s="24"/>
      <c r="T392"/>
      <c r="V392" s="25"/>
      <c r="W392" s="45"/>
      <c r="X392" s="45"/>
      <c r="Y392" s="45"/>
      <c r="Z392" s="45"/>
      <c r="AA392" s="45"/>
      <c r="AB392" s="45"/>
      <c r="AC392" s="45"/>
      <c r="AD392"/>
      <c r="CC392" s="45"/>
    </row>
    <row r="393" spans="9:81" x14ac:dyDescent="0.25">
      <c r="I393"/>
      <c r="J393"/>
      <c r="K393"/>
      <c r="L393"/>
      <c r="M393" s="24"/>
      <c r="T393"/>
      <c r="V393" s="25"/>
      <c r="W393" s="45"/>
      <c r="X393" s="45"/>
      <c r="Y393" s="45"/>
      <c r="Z393" s="45"/>
      <c r="AA393" s="45"/>
      <c r="AB393" s="45"/>
      <c r="AC393" s="45"/>
      <c r="AD393"/>
      <c r="CC393" s="45"/>
    </row>
    <row r="394" spans="9:81" x14ac:dyDescent="0.25">
      <c r="I394"/>
      <c r="J394"/>
      <c r="K394"/>
      <c r="L394"/>
      <c r="M394" s="24"/>
      <c r="T394"/>
      <c r="V394" s="25"/>
      <c r="W394" s="45"/>
      <c r="X394" s="45"/>
      <c r="Y394" s="45"/>
      <c r="Z394" s="45"/>
      <c r="AA394" s="45"/>
      <c r="AB394" s="45"/>
      <c r="AC394" s="45"/>
      <c r="AD394"/>
      <c r="CC394" s="45"/>
    </row>
    <row r="395" spans="9:81" x14ac:dyDescent="0.25">
      <c r="I395"/>
      <c r="J395"/>
      <c r="K395"/>
      <c r="L395"/>
      <c r="M395" s="24"/>
      <c r="T395"/>
      <c r="V395" s="25"/>
      <c r="W395" s="45"/>
      <c r="X395" s="45"/>
      <c r="Y395" s="45"/>
      <c r="Z395" s="45"/>
      <c r="AA395" s="45"/>
      <c r="AB395" s="45"/>
      <c r="AC395" s="45"/>
      <c r="AD395"/>
      <c r="CC395" s="45"/>
    </row>
    <row r="396" spans="9:81" x14ac:dyDescent="0.25">
      <c r="I396"/>
      <c r="J396"/>
      <c r="K396"/>
      <c r="L396"/>
      <c r="M396" s="24"/>
      <c r="T396"/>
      <c r="V396" s="25"/>
      <c r="W396" s="45"/>
      <c r="X396" s="45"/>
      <c r="Y396" s="45"/>
      <c r="Z396" s="45"/>
      <c r="AA396" s="45"/>
      <c r="AB396" s="45"/>
      <c r="AC396" s="45"/>
      <c r="AD396"/>
      <c r="CC396" s="45"/>
    </row>
    <row r="397" spans="9:81" x14ac:dyDescent="0.25">
      <c r="I397"/>
      <c r="J397"/>
      <c r="K397"/>
      <c r="L397"/>
      <c r="M397" s="24"/>
      <c r="T397"/>
      <c r="V397" s="25"/>
      <c r="W397" s="45"/>
      <c r="X397" s="45"/>
      <c r="Y397" s="45"/>
      <c r="Z397" s="45"/>
      <c r="AA397" s="45"/>
      <c r="AB397" s="45"/>
      <c r="AC397" s="45"/>
      <c r="AD397"/>
      <c r="CC397" s="45"/>
    </row>
    <row r="398" spans="9:81" x14ac:dyDescent="0.25">
      <c r="I398"/>
      <c r="J398"/>
      <c r="K398"/>
      <c r="L398"/>
      <c r="M398" s="24"/>
      <c r="T398"/>
      <c r="V398" s="25"/>
      <c r="W398" s="45"/>
      <c r="X398" s="45"/>
      <c r="Y398" s="45"/>
      <c r="Z398" s="45"/>
      <c r="AA398" s="45"/>
      <c r="AB398" s="45"/>
      <c r="AC398" s="45"/>
      <c r="AD398"/>
      <c r="CC398" s="45"/>
    </row>
    <row r="399" spans="9:81" x14ac:dyDescent="0.25">
      <c r="I399"/>
      <c r="J399"/>
      <c r="K399"/>
      <c r="L399"/>
      <c r="M399" s="24"/>
      <c r="T399"/>
      <c r="V399" s="25"/>
      <c r="W399" s="45"/>
      <c r="X399" s="45"/>
      <c r="Y399" s="45"/>
      <c r="Z399" s="45"/>
      <c r="AA399" s="45"/>
      <c r="AB399" s="45"/>
      <c r="AC399" s="45"/>
      <c r="AD399"/>
      <c r="CC399" s="45"/>
    </row>
    <row r="400" spans="9:81" x14ac:dyDescent="0.25">
      <c r="I400"/>
      <c r="J400"/>
      <c r="K400"/>
      <c r="L400"/>
      <c r="M400" s="24"/>
      <c r="T400"/>
      <c r="V400" s="25"/>
      <c r="W400" s="45"/>
      <c r="X400" s="45"/>
      <c r="Y400" s="45"/>
      <c r="Z400" s="45"/>
      <c r="AA400" s="45"/>
      <c r="AB400" s="45"/>
      <c r="AC400" s="45"/>
      <c r="AD400"/>
      <c r="CC400" s="45"/>
    </row>
    <row r="401" spans="9:81" x14ac:dyDescent="0.25">
      <c r="I401"/>
      <c r="J401"/>
      <c r="K401"/>
      <c r="L401"/>
      <c r="M401" s="24"/>
      <c r="T401"/>
      <c r="V401" s="25"/>
      <c r="W401" s="45"/>
      <c r="X401" s="45"/>
      <c r="Y401" s="45"/>
      <c r="Z401" s="45"/>
      <c r="AA401" s="45"/>
      <c r="AB401" s="45"/>
      <c r="AC401" s="45"/>
      <c r="AD401"/>
      <c r="CC401" s="45"/>
    </row>
    <row r="402" spans="9:81" x14ac:dyDescent="0.25">
      <c r="I402"/>
      <c r="J402"/>
      <c r="K402"/>
      <c r="L402"/>
      <c r="M402" s="24"/>
      <c r="T402"/>
      <c r="V402" s="25"/>
      <c r="W402" s="45"/>
      <c r="X402" s="45"/>
      <c r="Y402" s="45"/>
      <c r="Z402" s="45"/>
      <c r="AA402" s="45"/>
      <c r="AB402" s="45"/>
      <c r="AC402" s="45"/>
      <c r="AD402"/>
      <c r="CC402" s="45"/>
    </row>
    <row r="403" spans="9:81" x14ac:dyDescent="0.25">
      <c r="I403"/>
      <c r="J403"/>
      <c r="K403"/>
      <c r="L403"/>
      <c r="M403" s="24"/>
      <c r="T403"/>
      <c r="V403" s="25"/>
      <c r="W403" s="45"/>
      <c r="X403" s="45"/>
      <c r="Y403" s="45"/>
      <c r="Z403" s="45"/>
      <c r="AA403" s="45"/>
      <c r="AB403" s="45"/>
      <c r="AC403" s="45"/>
      <c r="AD403"/>
      <c r="CC403" s="45"/>
    </row>
    <row r="404" spans="9:81" x14ac:dyDescent="0.25">
      <c r="I404"/>
      <c r="J404"/>
      <c r="K404"/>
      <c r="L404"/>
      <c r="M404" s="24"/>
      <c r="T404"/>
      <c r="V404" s="25"/>
      <c r="W404" s="45"/>
      <c r="X404" s="45"/>
      <c r="Y404" s="45"/>
      <c r="Z404" s="45"/>
      <c r="AA404" s="45"/>
      <c r="AB404" s="45"/>
      <c r="AC404" s="45"/>
      <c r="AD404"/>
      <c r="CC404" s="45"/>
    </row>
    <row r="405" spans="9:81" x14ac:dyDescent="0.25">
      <c r="I405"/>
      <c r="J405"/>
      <c r="K405"/>
      <c r="L405"/>
      <c r="M405" s="24"/>
      <c r="T405"/>
      <c r="V405" s="25"/>
      <c r="W405" s="45"/>
      <c r="X405" s="45"/>
      <c r="Y405" s="45"/>
      <c r="Z405" s="45"/>
      <c r="AA405" s="45"/>
      <c r="AB405" s="45"/>
      <c r="AC405" s="45"/>
      <c r="AD405"/>
      <c r="CC405" s="45"/>
    </row>
    <row r="406" spans="9:81" x14ac:dyDescent="0.25">
      <c r="I406"/>
      <c r="J406"/>
      <c r="K406"/>
      <c r="L406"/>
      <c r="M406" s="24"/>
      <c r="T406"/>
      <c r="V406" s="25"/>
      <c r="W406" s="45"/>
      <c r="X406" s="45"/>
      <c r="Y406" s="45"/>
      <c r="Z406" s="45"/>
      <c r="AA406" s="45"/>
      <c r="AB406" s="45"/>
      <c r="AC406" s="45"/>
      <c r="AD406"/>
      <c r="CC406" s="45"/>
    </row>
    <row r="407" spans="9:81" x14ac:dyDescent="0.25">
      <c r="I407"/>
      <c r="J407"/>
      <c r="K407"/>
      <c r="L407"/>
      <c r="M407" s="24"/>
      <c r="T407"/>
      <c r="V407" s="25"/>
      <c r="W407" s="45"/>
      <c r="X407" s="45"/>
      <c r="Y407" s="45"/>
      <c r="Z407" s="45"/>
      <c r="AA407" s="45"/>
      <c r="AB407" s="45"/>
      <c r="AC407" s="45"/>
      <c r="AD407"/>
      <c r="CC407" s="45"/>
    </row>
    <row r="408" spans="9:81" x14ac:dyDescent="0.25">
      <c r="I408"/>
      <c r="J408"/>
      <c r="K408"/>
      <c r="L408"/>
      <c r="M408" s="24"/>
      <c r="T408"/>
      <c r="V408" s="25"/>
      <c r="W408" s="45"/>
      <c r="X408" s="45"/>
      <c r="Y408" s="45"/>
      <c r="Z408" s="45"/>
      <c r="AA408" s="45"/>
      <c r="AB408" s="45"/>
      <c r="AC408" s="45"/>
      <c r="AD408"/>
      <c r="CC408" s="45"/>
    </row>
    <row r="409" spans="9:81" x14ac:dyDescent="0.25">
      <c r="I409"/>
      <c r="J409"/>
      <c r="K409"/>
      <c r="L409"/>
      <c r="M409" s="24"/>
      <c r="T409"/>
      <c r="V409" s="25"/>
      <c r="W409" s="45"/>
      <c r="X409" s="45"/>
      <c r="Y409" s="45"/>
      <c r="Z409" s="45"/>
      <c r="AA409" s="45"/>
      <c r="AB409" s="45"/>
      <c r="AC409" s="45"/>
      <c r="AD409"/>
      <c r="CC409" s="45"/>
    </row>
    <row r="410" spans="9:81" x14ac:dyDescent="0.25">
      <c r="I410"/>
      <c r="J410"/>
      <c r="K410"/>
      <c r="L410"/>
      <c r="M410" s="24"/>
      <c r="T410"/>
      <c r="V410" s="25"/>
      <c r="W410" s="45"/>
      <c r="X410" s="45"/>
      <c r="Y410" s="45"/>
      <c r="Z410" s="45"/>
      <c r="AA410" s="45"/>
      <c r="AB410" s="45"/>
      <c r="AC410" s="45"/>
      <c r="AD410"/>
      <c r="CC410" s="45"/>
    </row>
    <row r="411" spans="9:81" x14ac:dyDescent="0.25">
      <c r="I411"/>
      <c r="J411"/>
      <c r="K411"/>
      <c r="L411"/>
      <c r="M411" s="24"/>
      <c r="T411"/>
      <c r="V411" s="25"/>
      <c r="W411" s="45"/>
      <c r="X411" s="45"/>
      <c r="Y411" s="45"/>
      <c r="Z411" s="45"/>
      <c r="AA411" s="45"/>
      <c r="AB411" s="45"/>
      <c r="AC411" s="45"/>
      <c r="AD411"/>
      <c r="CC411" s="45"/>
    </row>
    <row r="412" spans="9:81" x14ac:dyDescent="0.25">
      <c r="I412"/>
      <c r="J412"/>
      <c r="K412"/>
      <c r="L412"/>
      <c r="M412" s="24"/>
      <c r="T412"/>
      <c r="V412" s="25"/>
      <c r="W412" s="45"/>
      <c r="X412" s="45"/>
      <c r="Y412" s="45"/>
      <c r="Z412" s="45"/>
      <c r="AA412" s="45"/>
      <c r="AB412" s="45"/>
      <c r="AC412" s="45"/>
      <c r="AD412"/>
      <c r="CC412" s="45"/>
    </row>
    <row r="413" spans="9:81" x14ac:dyDescent="0.25">
      <c r="I413"/>
      <c r="J413"/>
      <c r="K413"/>
      <c r="L413"/>
      <c r="M413" s="24"/>
      <c r="T413"/>
      <c r="V413" s="25"/>
      <c r="W413" s="45"/>
      <c r="X413" s="45"/>
      <c r="Y413" s="45"/>
      <c r="Z413" s="45"/>
      <c r="AA413" s="45"/>
      <c r="AB413" s="45"/>
      <c r="AC413" s="45"/>
      <c r="AD413"/>
      <c r="CC413" s="45"/>
    </row>
    <row r="414" spans="9:81" x14ac:dyDescent="0.25">
      <c r="I414"/>
      <c r="J414"/>
      <c r="K414"/>
      <c r="L414"/>
      <c r="M414" s="24"/>
      <c r="T414"/>
      <c r="V414" s="25"/>
      <c r="W414" s="45"/>
      <c r="X414" s="45"/>
      <c r="Y414" s="45"/>
      <c r="Z414" s="45"/>
      <c r="AA414" s="45"/>
      <c r="AB414" s="45"/>
      <c r="AC414" s="45"/>
      <c r="AD414"/>
      <c r="CC414" s="45"/>
    </row>
    <row r="415" spans="9:81" x14ac:dyDescent="0.25">
      <c r="I415"/>
      <c r="J415"/>
      <c r="K415"/>
      <c r="L415"/>
      <c r="M415" s="24"/>
      <c r="T415"/>
      <c r="V415" s="25"/>
      <c r="W415" s="45"/>
      <c r="X415" s="45"/>
      <c r="Y415" s="45"/>
      <c r="Z415" s="45"/>
      <c r="AA415" s="45"/>
      <c r="AB415" s="45"/>
      <c r="AC415" s="45"/>
      <c r="AD415"/>
      <c r="CC415" s="45"/>
    </row>
    <row r="416" spans="9:81" x14ac:dyDescent="0.25">
      <c r="I416"/>
      <c r="J416"/>
      <c r="K416"/>
      <c r="L416"/>
      <c r="M416" s="24"/>
      <c r="T416"/>
      <c r="V416" s="25"/>
      <c r="W416" s="45"/>
      <c r="X416" s="45"/>
      <c r="Y416" s="45"/>
      <c r="Z416" s="45"/>
      <c r="AA416" s="45"/>
      <c r="AB416" s="45"/>
      <c r="AC416" s="45"/>
      <c r="AD416"/>
      <c r="CC416" s="45"/>
    </row>
    <row r="417" spans="9:81" x14ac:dyDescent="0.25">
      <c r="I417"/>
      <c r="J417"/>
      <c r="K417"/>
      <c r="L417"/>
      <c r="M417" s="24"/>
      <c r="T417"/>
      <c r="V417" s="25"/>
      <c r="W417" s="45"/>
      <c r="X417" s="45"/>
      <c r="Y417" s="45"/>
      <c r="Z417" s="45"/>
      <c r="AA417" s="45"/>
      <c r="AB417" s="45"/>
      <c r="AC417" s="45"/>
      <c r="AD417"/>
      <c r="CC417" s="45"/>
    </row>
    <row r="418" spans="9:81" x14ac:dyDescent="0.25">
      <c r="I418"/>
      <c r="J418"/>
      <c r="K418"/>
      <c r="L418"/>
      <c r="M418" s="24"/>
      <c r="T418"/>
      <c r="V418" s="25"/>
      <c r="W418" s="45"/>
      <c r="X418" s="45"/>
      <c r="Y418" s="45"/>
      <c r="Z418" s="45"/>
      <c r="AA418" s="45"/>
      <c r="AB418" s="45"/>
      <c r="AC418" s="45"/>
      <c r="AD418"/>
      <c r="CC418" s="45"/>
    </row>
    <row r="419" spans="9:81" x14ac:dyDescent="0.25">
      <c r="I419"/>
      <c r="J419"/>
      <c r="K419"/>
      <c r="L419"/>
      <c r="M419" s="24"/>
      <c r="T419"/>
      <c r="V419" s="25"/>
      <c r="W419" s="45"/>
      <c r="X419" s="45"/>
      <c r="Y419" s="45"/>
      <c r="Z419" s="45"/>
      <c r="AA419" s="45"/>
      <c r="AB419" s="45"/>
      <c r="AC419" s="45"/>
      <c r="AD419"/>
      <c r="CC419" s="45"/>
    </row>
    <row r="420" spans="9:81" x14ac:dyDescent="0.25">
      <c r="I420"/>
      <c r="J420"/>
      <c r="K420"/>
      <c r="L420"/>
      <c r="M420" s="24"/>
      <c r="T420"/>
      <c r="V420" s="25"/>
      <c r="W420" s="45"/>
      <c r="X420" s="45"/>
      <c r="Y420" s="45"/>
      <c r="Z420" s="45"/>
      <c r="AA420" s="45"/>
      <c r="AB420" s="45"/>
      <c r="AC420" s="45"/>
      <c r="AD420"/>
      <c r="CC420" s="45"/>
    </row>
    <row r="421" spans="9:81" x14ac:dyDescent="0.25">
      <c r="I421"/>
      <c r="J421"/>
      <c r="K421"/>
      <c r="L421"/>
      <c r="M421" s="24"/>
      <c r="T421"/>
      <c r="V421" s="25"/>
      <c r="W421" s="45"/>
      <c r="X421" s="45"/>
      <c r="Y421" s="45"/>
      <c r="Z421" s="45"/>
      <c r="AA421" s="45"/>
      <c r="AB421" s="45"/>
      <c r="AC421" s="45"/>
      <c r="AD421"/>
      <c r="CC421" s="45"/>
    </row>
    <row r="422" spans="9:81" x14ac:dyDescent="0.25">
      <c r="I422"/>
      <c r="J422"/>
      <c r="K422"/>
      <c r="L422"/>
      <c r="M422" s="24"/>
      <c r="T422"/>
      <c r="V422" s="25"/>
      <c r="W422" s="45"/>
      <c r="X422" s="45"/>
      <c r="Y422" s="45"/>
      <c r="Z422" s="45"/>
      <c r="AA422" s="45"/>
      <c r="AB422" s="45"/>
      <c r="AC422" s="45"/>
      <c r="AD422"/>
      <c r="CC422" s="45"/>
    </row>
    <row r="423" spans="9:81" x14ac:dyDescent="0.25">
      <c r="I423"/>
      <c r="J423"/>
      <c r="K423"/>
      <c r="L423"/>
      <c r="M423" s="24"/>
      <c r="T423"/>
      <c r="V423" s="25"/>
      <c r="W423" s="45"/>
      <c r="X423" s="45"/>
      <c r="Y423" s="45"/>
      <c r="Z423" s="45"/>
      <c r="AA423" s="45"/>
      <c r="AB423" s="45"/>
      <c r="AC423" s="45"/>
      <c r="AD423"/>
      <c r="CC423" s="45"/>
    </row>
    <row r="424" spans="9:81" x14ac:dyDescent="0.25">
      <c r="I424"/>
      <c r="J424"/>
      <c r="K424"/>
      <c r="L424"/>
      <c r="M424" s="24"/>
      <c r="T424"/>
      <c r="V424" s="25"/>
      <c r="W424" s="45"/>
      <c r="X424" s="45"/>
      <c r="Y424" s="45"/>
      <c r="Z424" s="45"/>
      <c r="AA424" s="45"/>
      <c r="AB424" s="45"/>
      <c r="AC424" s="45"/>
      <c r="AD424"/>
      <c r="CC424" s="45"/>
    </row>
    <row r="425" spans="9:81" x14ac:dyDescent="0.25">
      <c r="I425"/>
      <c r="J425"/>
      <c r="K425"/>
      <c r="L425"/>
      <c r="M425" s="24"/>
      <c r="T425"/>
      <c r="V425" s="25"/>
      <c r="W425" s="45"/>
      <c r="X425" s="45"/>
      <c r="Y425" s="45"/>
      <c r="Z425" s="45"/>
      <c r="AA425" s="45"/>
      <c r="AB425" s="45"/>
      <c r="AC425" s="45"/>
      <c r="AD425"/>
      <c r="CC425" s="45"/>
    </row>
    <row r="426" spans="9:81" x14ac:dyDescent="0.25">
      <c r="I426"/>
      <c r="J426"/>
      <c r="K426"/>
      <c r="L426"/>
      <c r="M426" s="24"/>
      <c r="T426"/>
      <c r="V426" s="25"/>
      <c r="W426" s="45"/>
      <c r="X426" s="45"/>
      <c r="Y426" s="45"/>
      <c r="Z426" s="45"/>
      <c r="AA426" s="45"/>
      <c r="AB426" s="45"/>
      <c r="AC426" s="45"/>
      <c r="AD426"/>
      <c r="CC426" s="45"/>
    </row>
    <row r="427" spans="9:81" x14ac:dyDescent="0.25">
      <c r="J427"/>
    </row>
  </sheetData>
  <autoFilter ref="A1:CD175" xr:uid="{D40AD835-BA46-4553-A7CC-8052B2338A89}"/>
  <sortState xmlns:xlrd2="http://schemas.microsoft.com/office/spreadsheetml/2017/richdata2" ref="A2:CC33">
    <sortCondition ref="D2:D33"/>
  </sortState>
  <conditionalFormatting sqref="D2:D175">
    <cfRule type="duplicateValues" dxfId="9" priority="17"/>
  </conditionalFormatting>
  <conditionalFormatting sqref="Q1:Q1048576">
    <cfRule type="cellIs" dxfId="8" priority="1" operator="greaterThan">
      <formula>1.2</formula>
    </cfRule>
  </conditionalFormatting>
  <conditionalFormatting sqref="CC1:CC1048576">
    <cfRule type="cellIs" dxfId="7" priority="15" operator="greaterThan">
      <formula>382.5</formula>
    </cfRule>
  </conditionalFormatting>
  <printOptions gridLines="1"/>
  <pageMargins left="0.25" right="0.25" top="0.75" bottom="0.75" header="0.3" footer="0.3"/>
  <pageSetup paperSize="3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8CF51-8078-4BDE-8FE5-EBFC6B84963F}">
  <dimension ref="A1:AT83"/>
  <sheetViews>
    <sheetView topLeftCell="M1" zoomScaleNormal="100" workbookViewId="0">
      <selection activeCell="X2" sqref="X2"/>
    </sheetView>
  </sheetViews>
  <sheetFormatPr defaultRowHeight="15" x14ac:dyDescent="0.25"/>
  <cols>
    <col min="1" max="1" width="14.5703125" customWidth="1"/>
    <col min="3" max="4" width="16.42578125" customWidth="1"/>
    <col min="5" max="5" width="8.28515625" customWidth="1"/>
    <col min="6" max="7" width="10.85546875" customWidth="1"/>
    <col min="8" max="8" width="12.7109375" customWidth="1"/>
    <col min="9" max="20" width="10.85546875" customWidth="1"/>
    <col min="25" max="25" width="10" customWidth="1"/>
    <col min="26" max="26" width="10.28515625" customWidth="1"/>
    <col min="27" max="34" width="10.85546875" customWidth="1"/>
    <col min="35" max="35" width="10.85546875" style="67" customWidth="1"/>
    <col min="36" max="36" width="10.85546875" customWidth="1"/>
    <col min="37" max="37" width="10.85546875" style="45" customWidth="1"/>
    <col min="38" max="39" width="10.85546875" customWidth="1"/>
    <col min="40" max="40" width="13.140625" customWidth="1"/>
    <col min="41" max="41" width="12.28515625" customWidth="1"/>
    <col min="42" max="45" width="10.85546875" customWidth="1"/>
    <col min="46" max="46" width="9.85546875" customWidth="1"/>
  </cols>
  <sheetData>
    <row r="1" spans="1:46" s="18" customFormat="1" ht="71.25" customHeight="1" x14ac:dyDescent="0.25">
      <c r="A1" s="18" t="s">
        <v>806</v>
      </c>
      <c r="B1" s="18" t="s">
        <v>0</v>
      </c>
      <c r="C1" s="18" t="s">
        <v>10</v>
      </c>
      <c r="D1" s="18" t="s">
        <v>9</v>
      </c>
      <c r="E1" s="18" t="s">
        <v>807</v>
      </c>
      <c r="F1" s="18" t="s">
        <v>1023</v>
      </c>
      <c r="G1" s="18" t="s">
        <v>1077</v>
      </c>
      <c r="H1" s="18" t="s">
        <v>1078</v>
      </c>
      <c r="I1" s="18" t="s">
        <v>1024</v>
      </c>
      <c r="J1" s="18" t="s">
        <v>1043</v>
      </c>
      <c r="K1" s="18" t="s">
        <v>808</v>
      </c>
      <c r="L1" s="18" t="s">
        <v>809</v>
      </c>
      <c r="M1" s="18" t="s">
        <v>810</v>
      </c>
      <c r="N1" s="18" t="s">
        <v>811</v>
      </c>
      <c r="O1" s="18" t="s">
        <v>812</v>
      </c>
      <c r="P1" s="18" t="s">
        <v>813</v>
      </c>
      <c r="Q1" s="18" t="s">
        <v>814</v>
      </c>
      <c r="R1" s="18" t="s">
        <v>815</v>
      </c>
      <c r="S1" s="18" t="s">
        <v>816</v>
      </c>
      <c r="T1" s="18" t="s">
        <v>820</v>
      </c>
      <c r="U1" s="18" t="s">
        <v>830</v>
      </c>
      <c r="V1" s="18" t="s">
        <v>827</v>
      </c>
      <c r="W1" s="18" t="s">
        <v>829</v>
      </c>
      <c r="X1" s="18" t="s">
        <v>828</v>
      </c>
      <c r="Y1" s="18" t="s">
        <v>1029</v>
      </c>
      <c r="Z1" s="42" t="s">
        <v>1026</v>
      </c>
      <c r="AA1" s="18" t="s">
        <v>825</v>
      </c>
      <c r="AB1" s="18" t="s">
        <v>819</v>
      </c>
      <c r="AC1" s="18" t="s">
        <v>823</v>
      </c>
      <c r="AD1" s="18" t="s">
        <v>817</v>
      </c>
      <c r="AE1" s="18" t="s">
        <v>821</v>
      </c>
      <c r="AF1" s="18" t="s">
        <v>1037</v>
      </c>
      <c r="AG1" s="38" t="s">
        <v>1045</v>
      </c>
      <c r="AH1" s="38" t="s">
        <v>1046</v>
      </c>
      <c r="AI1" s="127" t="s">
        <v>1047</v>
      </c>
      <c r="AJ1" s="18" t="s">
        <v>818</v>
      </c>
      <c r="AK1" s="89" t="s">
        <v>822</v>
      </c>
      <c r="AL1" s="18" t="s">
        <v>824</v>
      </c>
      <c r="AM1" s="18" t="s">
        <v>826</v>
      </c>
      <c r="AN1" s="18" t="s">
        <v>835</v>
      </c>
      <c r="AO1" s="18" t="s">
        <v>836</v>
      </c>
      <c r="AP1" s="18" t="s">
        <v>831</v>
      </c>
      <c r="AQ1" s="18" t="s">
        <v>832</v>
      </c>
      <c r="AR1" s="18" t="s">
        <v>833</v>
      </c>
      <c r="AS1" s="18" t="s">
        <v>834</v>
      </c>
      <c r="AT1" s="18" t="s">
        <v>1034</v>
      </c>
    </row>
    <row r="2" spans="1:46" x14ac:dyDescent="0.25">
      <c r="A2" t="s">
        <v>23</v>
      </c>
      <c r="B2" t="str">
        <f>VLOOKUP(A2,'site info'!A:B,2,FALSE)</f>
        <v>CC</v>
      </c>
      <c r="C2">
        <f>VLOOKUP(A2,'CCsite list'!A:E,4,FALSE)</f>
        <v>34.848538658000002</v>
      </c>
      <c r="D2">
        <f>VLOOKUP(A2,'CCsite list'!A:E,5,FALSE)</f>
        <v>-76.701595717000004</v>
      </c>
      <c r="E2" s="20">
        <v>15</v>
      </c>
      <c r="F2" s="21" t="s">
        <v>27</v>
      </c>
      <c r="G2" s="21" t="s">
        <v>28</v>
      </c>
      <c r="H2" s="21" t="s">
        <v>26</v>
      </c>
      <c r="I2" s="21" t="s">
        <v>29</v>
      </c>
      <c r="J2" s="21" t="s">
        <v>1041</v>
      </c>
      <c r="K2" s="20">
        <v>3.3</v>
      </c>
      <c r="L2" s="22">
        <v>-0.35400000000000004</v>
      </c>
      <c r="M2" s="22">
        <v>-0.35400000000000004</v>
      </c>
      <c r="N2" s="22">
        <v>-1.9333333333333333</v>
      </c>
      <c r="O2" s="22">
        <v>-0.26666666666666666</v>
      </c>
      <c r="P2" s="22">
        <v>-3.6333333333333333</v>
      </c>
      <c r="Q2" s="22">
        <v>-3.9</v>
      </c>
      <c r="R2" s="22">
        <v>2.666666666666663E-2</v>
      </c>
      <c r="S2" s="22">
        <v>0.33333333333333331</v>
      </c>
      <c r="T2" s="22">
        <v>0.13333333333333333</v>
      </c>
      <c r="U2">
        <v>0.2</v>
      </c>
      <c r="V2">
        <v>7.7333333333333403E-3</v>
      </c>
      <c r="W2" s="24">
        <v>0.10506666666666667</v>
      </c>
      <c r="X2">
        <v>3.3333333333333509E-3</v>
      </c>
      <c r="Y2" s="22">
        <v>0.26666666666666666</v>
      </c>
      <c r="Z2" s="22">
        <v>5.266666666666679E-3</v>
      </c>
      <c r="AA2" s="22">
        <v>0</v>
      </c>
      <c r="AB2" s="23">
        <v>0.24000000000000002</v>
      </c>
      <c r="AC2" s="22">
        <v>0</v>
      </c>
      <c r="AD2" s="22">
        <v>-3.2000000000000028E-2</v>
      </c>
      <c r="AE2" s="22">
        <v>1.9999999999999987E-2</v>
      </c>
      <c r="AF2" s="22" t="e">
        <f>VLOOKUP(A2,#REF!,5,FALSE)</f>
        <v>#REF!</v>
      </c>
      <c r="AG2" s="25">
        <v>9.2690843388891619E-3</v>
      </c>
      <c r="AH2" s="25">
        <v>0.33131034097352591</v>
      </c>
      <c r="AI2" s="47">
        <v>0.39502887883180277</v>
      </c>
      <c r="AJ2" s="44">
        <v>3.1055900621118109E-2</v>
      </c>
      <c r="AK2" s="44">
        <v>0</v>
      </c>
      <c r="AL2" s="44">
        <v>-1.1844428484365594</v>
      </c>
      <c r="AM2" s="22">
        <v>-1.9999999999999987E-2</v>
      </c>
      <c r="AN2" s="22">
        <v>-1.4200000000000008</v>
      </c>
      <c r="AO2" s="22">
        <v>-2.2000000000000002</v>
      </c>
      <c r="AP2" s="22"/>
      <c r="AQ2" s="22"/>
      <c r="AR2" s="22"/>
      <c r="AS2" s="22"/>
      <c r="AT2" s="22">
        <v>6.6666666666666666E-2</v>
      </c>
    </row>
    <row r="3" spans="1:46" x14ac:dyDescent="0.25">
      <c r="A3" t="s">
        <v>668</v>
      </c>
      <c r="B3" t="str">
        <f>VLOOKUP(A3,'site info'!A:B,2,FALSE)</f>
        <v>USFWS</v>
      </c>
      <c r="C3">
        <f>VLOOKUP(A3,'CCsite list'!A:E,4,FALSE)</f>
        <v>35.6003646144</v>
      </c>
      <c r="D3">
        <f>VLOOKUP(A3,'CCsite list'!A:E,5,FALSE)</f>
        <v>-75.893364494500005</v>
      </c>
      <c r="E3" s="20">
        <v>3</v>
      </c>
      <c r="F3" s="21" t="s">
        <v>46</v>
      </c>
      <c r="G3" s="21" t="s">
        <v>47</v>
      </c>
      <c r="H3" s="21" t="s">
        <v>257</v>
      </c>
      <c r="I3" s="21" t="s">
        <v>37</v>
      </c>
      <c r="J3" s="21" t="s">
        <v>1040</v>
      </c>
      <c r="K3" s="20">
        <v>0.71120000000000005</v>
      </c>
      <c r="L3" s="22">
        <v>-22.493333333333329</v>
      </c>
      <c r="M3" s="22">
        <v>-22.493333333333329</v>
      </c>
      <c r="N3" s="22">
        <v>-1989.0000000000002</v>
      </c>
      <c r="O3" s="22">
        <v>-32.666666666666664</v>
      </c>
      <c r="P3" s="22">
        <v>-114.56666666666668</v>
      </c>
      <c r="Q3" s="22">
        <v>-147.22222222222231</v>
      </c>
      <c r="R3" s="22">
        <v>0.40000000000000008</v>
      </c>
      <c r="S3" s="22">
        <v>1.3333333333333333</v>
      </c>
      <c r="T3" s="22">
        <v>1.3333333333333333</v>
      </c>
      <c r="U3">
        <v>0</v>
      </c>
      <c r="V3">
        <v>0.23566666666666669</v>
      </c>
      <c r="W3" s="24">
        <v>0.23566666666666669</v>
      </c>
      <c r="X3">
        <v>0</v>
      </c>
      <c r="Y3" s="22">
        <v>1.3333333333333333</v>
      </c>
      <c r="Z3" s="22">
        <v>0.29366666666666669</v>
      </c>
      <c r="AA3" s="22">
        <v>10.466666666666667</v>
      </c>
      <c r="AB3" s="23">
        <v>-4.166666666666667</v>
      </c>
      <c r="AC3" s="22">
        <v>-4.166666666666667</v>
      </c>
      <c r="AD3" s="22">
        <v>0.20999999999999996</v>
      </c>
      <c r="AE3" s="22">
        <v>0.19999999999999987</v>
      </c>
      <c r="AF3" s="22" t="s">
        <v>925</v>
      </c>
      <c r="AG3" s="25">
        <v>2.1080387130234719</v>
      </c>
      <c r="AH3" s="25">
        <v>2.1080387130234719</v>
      </c>
      <c r="AI3" s="47">
        <v>0</v>
      </c>
      <c r="AJ3" s="44">
        <v>-4.166666666666667</v>
      </c>
      <c r="AK3" s="44">
        <v>-4.166666666666667</v>
      </c>
      <c r="AL3" s="44">
        <v>-1.2467896334345074</v>
      </c>
      <c r="AM3" s="22">
        <v>0</v>
      </c>
      <c r="AN3" s="22">
        <v>0</v>
      </c>
      <c r="AO3" s="22">
        <v>0</v>
      </c>
      <c r="AP3" s="22"/>
      <c r="AQ3" s="22"/>
      <c r="AR3" s="22"/>
      <c r="AS3" s="22"/>
      <c r="AT3" s="22">
        <v>0</v>
      </c>
    </row>
    <row r="4" spans="1:46" x14ac:dyDescent="0.25">
      <c r="A4" t="s">
        <v>688</v>
      </c>
      <c r="B4" t="str">
        <f>VLOOKUP(A4,'site info'!A:B,2,FALSE)</f>
        <v>USFWS</v>
      </c>
      <c r="C4">
        <f>VLOOKUP(A4,'CCsite list'!A:E,4,FALSE)</f>
        <v>35.775490532299997</v>
      </c>
      <c r="D4">
        <f>VLOOKUP(A4,'CCsite list'!A:E,5,FALSE)</f>
        <v>-75.813624922900004</v>
      </c>
      <c r="E4" s="20">
        <v>3</v>
      </c>
      <c r="F4" s="21" t="s">
        <v>27</v>
      </c>
      <c r="G4" s="21" t="s">
        <v>28</v>
      </c>
      <c r="H4" s="21" t="s">
        <v>26</v>
      </c>
      <c r="I4" s="21" t="s">
        <v>37</v>
      </c>
      <c r="J4" s="21" t="s">
        <v>1041</v>
      </c>
      <c r="K4" s="20">
        <v>0.8</v>
      </c>
      <c r="L4" s="22">
        <v>-2.0266666666666664</v>
      </c>
      <c r="M4" s="22">
        <v>-2.0266666666666664</v>
      </c>
      <c r="N4" s="22">
        <v>10.566666666666668</v>
      </c>
      <c r="O4" s="22">
        <v>-47.1</v>
      </c>
      <c r="P4" s="22">
        <v>-17.900000000000002</v>
      </c>
      <c r="Q4" s="22">
        <v>-65.000000000000014</v>
      </c>
      <c r="R4" s="22">
        <v>-3.3333333333333361E-2</v>
      </c>
      <c r="S4" s="22">
        <v>-0.33333333333333331</v>
      </c>
      <c r="T4" s="22">
        <v>-0.33333333333333331</v>
      </c>
      <c r="U4">
        <v>0</v>
      </c>
      <c r="V4">
        <v>-1.366666666666679E-2</v>
      </c>
      <c r="W4" s="24">
        <v>-0.15763333333333332</v>
      </c>
      <c r="X4">
        <v>3.3333333333334103E-3</v>
      </c>
      <c r="Y4" s="22">
        <v>0</v>
      </c>
      <c r="Z4" s="22">
        <v>3.3333333333332624E-3</v>
      </c>
      <c r="AA4" s="22">
        <v>0</v>
      </c>
      <c r="AB4" s="23">
        <v>0</v>
      </c>
      <c r="AC4" s="22">
        <v>0</v>
      </c>
      <c r="AD4" s="22">
        <v>-1.6666666666666607E-2</v>
      </c>
      <c r="AE4" s="22">
        <v>-0.16666666666666666</v>
      </c>
      <c r="AF4" s="22" t="e">
        <f>VLOOKUP(A4,#REF!,5,FALSE)</f>
        <v>#REF!</v>
      </c>
      <c r="AG4" s="25">
        <v>-0.27148646883865624</v>
      </c>
      <c r="AH4" s="25">
        <v>-0.97732249918567382</v>
      </c>
      <c r="AI4" s="47">
        <v>-0.35762251002235984</v>
      </c>
      <c r="AJ4" s="44">
        <v>0</v>
      </c>
      <c r="AK4" s="44">
        <v>5.5555555555555571</v>
      </c>
      <c r="AL4" s="44">
        <v>-0.31312118695171226</v>
      </c>
      <c r="AM4" s="22">
        <v>-3.3333333333333361E-2</v>
      </c>
      <c r="AN4" s="22">
        <v>-220.6333333333333</v>
      </c>
      <c r="AO4" s="22">
        <v>-93</v>
      </c>
      <c r="AP4" s="22"/>
      <c r="AQ4" s="22"/>
      <c r="AR4" s="22"/>
      <c r="AS4" s="22"/>
      <c r="AT4" s="22">
        <v>0</v>
      </c>
    </row>
    <row r="5" spans="1:46" x14ac:dyDescent="0.25">
      <c r="A5" t="s">
        <v>238</v>
      </c>
      <c r="B5" t="str">
        <f>VLOOKUP(A5,'site info'!A:B,2,FALSE)</f>
        <v>NWCA</v>
      </c>
      <c r="C5">
        <f>VLOOKUP(A5,'CCsite list'!A:E,4,FALSE)</f>
        <v>35.7877505166962</v>
      </c>
      <c r="D5">
        <f>VLOOKUP(A5,'CCsite list'!A:E,5,FALSE)</f>
        <v>-75.881066575975794</v>
      </c>
      <c r="E5" s="20">
        <v>5</v>
      </c>
      <c r="F5" s="21" t="s">
        <v>27</v>
      </c>
      <c r="G5" s="21" t="s">
        <v>28</v>
      </c>
      <c r="H5" s="21" t="s">
        <v>26</v>
      </c>
      <c r="I5" s="21" t="s">
        <v>37</v>
      </c>
      <c r="J5" s="21" t="s">
        <v>1044</v>
      </c>
      <c r="K5" s="20">
        <v>0.60960000000000003</v>
      </c>
      <c r="L5" s="22">
        <v>-1.0700000000000016</v>
      </c>
      <c r="M5" s="22">
        <v>-1.0700000000000016</v>
      </c>
      <c r="N5" s="22">
        <v>-173.64</v>
      </c>
      <c r="O5" s="22">
        <v>-234.6</v>
      </c>
      <c r="P5" s="22">
        <v>-96.820000000000007</v>
      </c>
      <c r="Q5" s="22">
        <v>-331.41919999999993</v>
      </c>
      <c r="R5" s="22">
        <v>7.9999999999999988E-2</v>
      </c>
      <c r="S5" s="22">
        <v>-0.2</v>
      </c>
      <c r="T5" s="22">
        <v>0</v>
      </c>
      <c r="U5">
        <v>-0.2</v>
      </c>
      <c r="V5">
        <v>-6.7999999999999615E-3</v>
      </c>
      <c r="W5" s="24">
        <v>0</v>
      </c>
      <c r="X5">
        <v>-7.2000000000000067E-3</v>
      </c>
      <c r="Y5" s="22">
        <v>-0.2</v>
      </c>
      <c r="Z5" s="22">
        <v>-6.7999999999999615E-3</v>
      </c>
      <c r="AA5" s="22">
        <v>0</v>
      </c>
      <c r="AB5" s="23">
        <v>0</v>
      </c>
      <c r="AC5" s="22">
        <v>0</v>
      </c>
      <c r="AD5" s="22">
        <v>3.2000000000000028E-2</v>
      </c>
      <c r="AE5" s="22">
        <v>0</v>
      </c>
      <c r="AF5" s="22" t="e">
        <f>VLOOKUP(A5,#REF!,5,FALSE)</f>
        <v>#REF!</v>
      </c>
      <c r="AG5" s="25">
        <v>2.9268137957672025E-3</v>
      </c>
      <c r="AH5" s="25">
        <v>0</v>
      </c>
      <c r="AI5" s="47">
        <v>0</v>
      </c>
      <c r="AJ5" s="44">
        <v>1.4210526315789465</v>
      </c>
      <c r="AK5" s="44">
        <v>0</v>
      </c>
      <c r="AL5" s="44">
        <v>-1.8979496020720403</v>
      </c>
      <c r="AM5" s="22">
        <v>2.0000000000000108E-2</v>
      </c>
      <c r="AN5" s="22">
        <v>-5.6200000000000045</v>
      </c>
      <c r="AO5" s="22">
        <v>0.4</v>
      </c>
      <c r="AP5" s="22"/>
      <c r="AQ5" s="22"/>
      <c r="AR5" s="22"/>
      <c r="AS5" s="22"/>
      <c r="AT5" s="22">
        <v>0</v>
      </c>
    </row>
    <row r="6" spans="1:46" x14ac:dyDescent="0.25">
      <c r="A6" t="s">
        <v>246</v>
      </c>
      <c r="B6" t="str">
        <f>VLOOKUP(A6,'site info'!A:B,2,FALSE)</f>
        <v>NWCA</v>
      </c>
      <c r="C6">
        <f>VLOOKUP(A6,'CCsite list'!A:E,4,FALSE)</f>
        <v>36.307972999999897</v>
      </c>
      <c r="D6">
        <f>VLOOKUP(A6,'CCsite list'!A:E,5,FALSE)</f>
        <v>-75.914223000000007</v>
      </c>
      <c r="E6" s="20">
        <v>5</v>
      </c>
      <c r="F6" s="21" t="s">
        <v>27</v>
      </c>
      <c r="G6" s="21" t="s">
        <v>28</v>
      </c>
      <c r="H6" s="21" t="s">
        <v>26</v>
      </c>
      <c r="I6" s="21" t="s">
        <v>29</v>
      </c>
      <c r="J6" s="21" t="s">
        <v>1041</v>
      </c>
      <c r="K6" s="20">
        <v>1.4</v>
      </c>
      <c r="L6" s="22">
        <v>-28.308</v>
      </c>
      <c r="M6" s="22">
        <v>-28.308</v>
      </c>
      <c r="N6" s="22">
        <v>-7.4599999999999991</v>
      </c>
      <c r="O6" s="22">
        <v>33.18</v>
      </c>
      <c r="P6" s="22">
        <v>-160.42000000000002</v>
      </c>
      <c r="Q6" s="22">
        <v>-127.23280000000003</v>
      </c>
      <c r="R6" s="22">
        <v>7.9999999999999988E-2</v>
      </c>
      <c r="S6" s="22">
        <v>0.6</v>
      </c>
      <c r="T6" s="22">
        <v>0.4</v>
      </c>
      <c r="U6">
        <v>0.2</v>
      </c>
      <c r="V6">
        <v>3.5599999999999986E-2</v>
      </c>
      <c r="W6" s="24">
        <v>0.15032000000000001</v>
      </c>
      <c r="X6">
        <v>1.3200000000000055E-2</v>
      </c>
      <c r="Y6" s="22">
        <v>0.6</v>
      </c>
      <c r="Z6" s="22">
        <v>3.5599999999999986E-2</v>
      </c>
      <c r="AA6" s="22">
        <v>0</v>
      </c>
      <c r="AB6" s="23">
        <v>0</v>
      </c>
      <c r="AC6" s="22">
        <v>0</v>
      </c>
      <c r="AD6" s="22">
        <v>7.1999999999999884E-2</v>
      </c>
      <c r="AE6" s="22">
        <v>0.1</v>
      </c>
      <c r="AF6" s="22" t="e">
        <f>VLOOKUP(A6,#REF!,5,FALSE)</f>
        <v>#REF!</v>
      </c>
      <c r="AG6" s="25">
        <v>0.68614252785460228</v>
      </c>
      <c r="AH6" s="25">
        <v>0.96152236891497611</v>
      </c>
      <c r="AI6" s="47">
        <v>0.38880248816221952</v>
      </c>
      <c r="AJ6" s="44">
        <v>-0.88888888888888928</v>
      </c>
      <c r="AK6" s="44">
        <v>-5</v>
      </c>
      <c r="AL6" s="44">
        <v>1.1837000695441531</v>
      </c>
      <c r="AM6" s="22">
        <v>0</v>
      </c>
      <c r="AN6" s="22">
        <v>-24.659999999999997</v>
      </c>
      <c r="AO6" s="22">
        <v>-0.8</v>
      </c>
      <c r="AP6" s="22"/>
      <c r="AQ6" s="22"/>
      <c r="AR6" s="22"/>
      <c r="AS6" s="22"/>
      <c r="AT6" s="22">
        <v>0</v>
      </c>
    </row>
    <row r="7" spans="1:46" x14ac:dyDescent="0.25">
      <c r="A7" t="s">
        <v>35</v>
      </c>
      <c r="B7" t="str">
        <f>VLOOKUP(A7,'site info'!A:B,2,FALSE)</f>
        <v>CC</v>
      </c>
      <c r="C7">
        <f>VLOOKUP(A7,'CCsite list'!A:E,4,FALSE)</f>
        <v>35.679113987080797</v>
      </c>
      <c r="D7">
        <f>VLOOKUP(A7,'CCsite list'!A:E,5,FALSE)</f>
        <v>-75.794222637215</v>
      </c>
      <c r="E7" s="20">
        <v>13</v>
      </c>
      <c r="F7" s="21" t="s">
        <v>27</v>
      </c>
      <c r="G7" s="21" t="s">
        <v>28</v>
      </c>
      <c r="H7" s="21" t="s">
        <v>26</v>
      </c>
      <c r="I7" s="21" t="s">
        <v>37</v>
      </c>
      <c r="J7" s="21" t="s">
        <v>1041</v>
      </c>
      <c r="K7" s="20">
        <v>0.8</v>
      </c>
      <c r="L7" s="22">
        <v>0.653076923076923</v>
      </c>
      <c r="M7" s="22">
        <v>0.653076923076923</v>
      </c>
      <c r="N7" s="22">
        <v>1.8846153846153846</v>
      </c>
      <c r="O7" s="22">
        <v>6.8076923076923075</v>
      </c>
      <c r="P7" s="22">
        <v>7.884615384615385</v>
      </c>
      <c r="Q7" s="22">
        <v>14.692307692307692</v>
      </c>
      <c r="R7" s="22">
        <v>-3.0769230769230764E-2</v>
      </c>
      <c r="S7" s="22">
        <v>0.69230769230769229</v>
      </c>
      <c r="T7" s="22">
        <v>0.69230769230769229</v>
      </c>
      <c r="U7">
        <v>0</v>
      </c>
      <c r="V7">
        <v>4.4615384615384585E-2</v>
      </c>
      <c r="W7" s="24">
        <v>0.17846153846153845</v>
      </c>
      <c r="X7">
        <v>-2.0769230769230873E-3</v>
      </c>
      <c r="Y7" s="22">
        <v>0.61538461538461542</v>
      </c>
      <c r="Z7" s="22">
        <v>4.0769230769230752E-2</v>
      </c>
      <c r="AA7" s="22">
        <v>0</v>
      </c>
      <c r="AB7" s="23">
        <v>0</v>
      </c>
      <c r="AC7" s="22">
        <v>0</v>
      </c>
      <c r="AD7" s="22">
        <v>5.3846153846153384E-3</v>
      </c>
      <c r="AE7" s="22">
        <v>0</v>
      </c>
      <c r="AF7" s="22" t="e">
        <f>VLOOKUP(A7,#REF!,5,FALSE)</f>
        <v>#REF!</v>
      </c>
      <c r="AG7" s="25">
        <v>0.49904484165697399</v>
      </c>
      <c r="AH7" s="25">
        <v>1.1538461538461537</v>
      </c>
      <c r="AI7" s="47">
        <v>-0.69108661826917528</v>
      </c>
      <c r="AJ7" s="44">
        <v>-7.3610599926389311E-2</v>
      </c>
      <c r="AK7" s="44">
        <v>1.7094017094017093</v>
      </c>
      <c r="AL7" s="44">
        <v>5.8175529585204426</v>
      </c>
      <c r="AM7" s="22">
        <v>4.6153846153846129E-2</v>
      </c>
      <c r="AN7" s="22">
        <v>0.34615384615384615</v>
      </c>
      <c r="AO7" s="22">
        <v>-0.69230769230769229</v>
      </c>
      <c r="AP7" s="22"/>
      <c r="AQ7" s="22"/>
      <c r="AR7" s="22"/>
      <c r="AS7" s="22"/>
      <c r="AT7" s="22">
        <v>0</v>
      </c>
    </row>
    <row r="8" spans="1:46" x14ac:dyDescent="0.25">
      <c r="A8" t="s">
        <v>255</v>
      </c>
      <c r="B8" t="str">
        <f>VLOOKUP(A8,'site info'!A:B,2,FALSE)</f>
        <v>NWCA</v>
      </c>
      <c r="C8">
        <f>VLOOKUP(A8,'CCsite list'!A:E,4,FALSE)</f>
        <v>34.991318</v>
      </c>
      <c r="D8">
        <f>VLOOKUP(A8,'CCsite list'!A:E,5,FALSE)</f>
        <v>-76.540617999999895</v>
      </c>
      <c r="E8" s="20">
        <v>5</v>
      </c>
      <c r="F8" s="21" t="s">
        <v>46</v>
      </c>
      <c r="G8" s="21" t="s">
        <v>47</v>
      </c>
      <c r="H8" s="21" t="s">
        <v>257</v>
      </c>
      <c r="I8" s="21" t="s">
        <v>37</v>
      </c>
      <c r="J8" s="21" t="s">
        <v>1040</v>
      </c>
      <c r="K8" s="20">
        <v>0.72</v>
      </c>
      <c r="L8" s="22" t="s">
        <v>925</v>
      </c>
      <c r="M8" s="22" t="s">
        <v>925</v>
      </c>
      <c r="N8" s="22" t="s">
        <v>925</v>
      </c>
      <c r="O8" s="22" t="s">
        <v>925</v>
      </c>
      <c r="P8" s="22" t="s">
        <v>925</v>
      </c>
      <c r="Q8" s="22" t="s">
        <v>925</v>
      </c>
      <c r="R8" s="22" t="s">
        <v>925</v>
      </c>
      <c r="S8" s="22">
        <v>-3.4</v>
      </c>
      <c r="T8" s="22">
        <v>-3</v>
      </c>
      <c r="U8">
        <v>-0.6</v>
      </c>
      <c r="V8">
        <v>-0.15380000000000002</v>
      </c>
      <c r="W8" s="24">
        <v>-0.21079999999999996</v>
      </c>
      <c r="X8">
        <v>-7.8000000000000028E-2</v>
      </c>
      <c r="Y8" s="22">
        <v>-2.6</v>
      </c>
      <c r="Z8" s="22">
        <v>-0.13879999999999998</v>
      </c>
      <c r="AA8" s="22">
        <v>0</v>
      </c>
      <c r="AB8" s="23">
        <v>0</v>
      </c>
      <c r="AC8" s="22">
        <v>0</v>
      </c>
      <c r="AD8" s="22">
        <v>-3.9999999999999151E-3</v>
      </c>
      <c r="AE8" s="22">
        <v>0.1</v>
      </c>
      <c r="AF8" s="22" t="e">
        <f>VLOOKUP(A8,#REF!,5,FALSE)</f>
        <v>#REF!</v>
      </c>
      <c r="AG8" s="25">
        <v>-1.5613320493425349</v>
      </c>
      <c r="AH8" s="25">
        <v>-1.5970610145343549</v>
      </c>
      <c r="AI8" s="47">
        <v>-0.27463221909553753</v>
      </c>
      <c r="AJ8" s="44">
        <v>1.9780219780219781</v>
      </c>
      <c r="AK8" s="44">
        <v>4.8120300751879714</v>
      </c>
      <c r="AL8" s="44">
        <v>0.43580877692833153</v>
      </c>
      <c r="AM8" s="22">
        <v>-5.9999999999999963E-2</v>
      </c>
      <c r="AN8" s="22">
        <v>-5.2</v>
      </c>
      <c r="AO8" s="22">
        <v>-0.2</v>
      </c>
      <c r="AP8" s="22"/>
      <c r="AQ8" s="22"/>
      <c r="AR8" s="22"/>
      <c r="AS8" s="22"/>
      <c r="AT8" s="22">
        <v>0</v>
      </c>
    </row>
    <row r="9" spans="1:46" x14ac:dyDescent="0.25">
      <c r="A9" t="s">
        <v>53</v>
      </c>
      <c r="B9" t="str">
        <f>VLOOKUP(A9,'site info'!A:B,2,FALSE)</f>
        <v>CC</v>
      </c>
      <c r="C9">
        <f>VLOOKUP(A9,'CCsite list'!A:E,4,FALSE)</f>
        <v>35.039586906881297</v>
      </c>
      <c r="D9">
        <f>VLOOKUP(A9,'CCsite list'!A:E,5,FALSE)</f>
        <v>-77.042409509076506</v>
      </c>
      <c r="E9" s="20">
        <v>15</v>
      </c>
      <c r="F9" s="21" t="s">
        <v>27</v>
      </c>
      <c r="G9" s="21" t="s">
        <v>28</v>
      </c>
      <c r="H9" s="21" t="s">
        <v>26</v>
      </c>
      <c r="I9" s="21" t="s">
        <v>37</v>
      </c>
      <c r="J9" s="21" t="s">
        <v>1040</v>
      </c>
      <c r="K9" s="20">
        <v>0.1</v>
      </c>
      <c r="L9" s="22" t="s">
        <v>925</v>
      </c>
      <c r="M9" s="22" t="s">
        <v>925</v>
      </c>
      <c r="N9" s="22" t="s">
        <v>925</v>
      </c>
      <c r="O9" s="22" t="s">
        <v>925</v>
      </c>
      <c r="P9" s="22" t="s">
        <v>925</v>
      </c>
      <c r="Q9" s="22" t="s">
        <v>925</v>
      </c>
      <c r="R9" s="22" t="s">
        <v>925</v>
      </c>
      <c r="S9" s="22">
        <v>2.3333333333333335</v>
      </c>
      <c r="T9" s="22">
        <v>2</v>
      </c>
      <c r="U9">
        <v>0.33333333333333331</v>
      </c>
      <c r="V9">
        <v>7.3333333333333334E-2</v>
      </c>
      <c r="W9" s="24">
        <v>0.1232</v>
      </c>
      <c r="X9">
        <v>1.7266666666666659E-2</v>
      </c>
      <c r="Y9" s="22">
        <v>2.1333333333333333</v>
      </c>
      <c r="Z9" s="22">
        <v>7.2066666666666668E-2</v>
      </c>
      <c r="AA9" s="22">
        <v>6.6666666666666671E-3</v>
      </c>
      <c r="AB9" s="23">
        <v>0.26666666666666666</v>
      </c>
      <c r="AC9" s="22">
        <v>0.12666666666666665</v>
      </c>
      <c r="AD9" s="22">
        <v>-4.4000000000000011E-2</v>
      </c>
      <c r="AE9" s="22">
        <v>-0.11999999999999998</v>
      </c>
      <c r="AF9" s="22" t="e">
        <f>VLOOKUP(A9,#REF!,5,FALSE)</f>
        <v>#REF!</v>
      </c>
      <c r="AG9" s="25">
        <v>0.89673907627602512</v>
      </c>
      <c r="AH9" s="25">
        <v>0.99394189316104431</v>
      </c>
      <c r="AI9" s="47">
        <v>0.13386945289148394</v>
      </c>
      <c r="AJ9" s="44">
        <v>0.3656462585034016</v>
      </c>
      <c r="AK9" s="44">
        <v>0</v>
      </c>
      <c r="AL9" s="44">
        <v>0.57494899513139641</v>
      </c>
      <c r="AM9" s="22">
        <v>2.0000000000000049E-2</v>
      </c>
      <c r="AN9" s="22">
        <v>11.493333333333336</v>
      </c>
      <c r="AO9" s="22">
        <v>6.6666666666666666E-2</v>
      </c>
      <c r="AP9" s="22"/>
      <c r="AQ9" s="22"/>
      <c r="AR9" s="22"/>
      <c r="AS9" s="22"/>
      <c r="AT9" s="22">
        <v>0.13333333333333333</v>
      </c>
    </row>
    <row r="10" spans="1:46" x14ac:dyDescent="0.25">
      <c r="A10" t="s">
        <v>43</v>
      </c>
      <c r="B10" t="str">
        <f>VLOOKUP(A10,'site info'!A:B,2,FALSE)</f>
        <v>CC</v>
      </c>
      <c r="C10">
        <f>VLOOKUP(A10,'CCsite list'!A:E,4,FALSE)</f>
        <v>34.833254851</v>
      </c>
      <c r="D10">
        <f>VLOOKUP(A10,'CCsite list'!A:E,5,FALSE)</f>
        <v>-76.433775085999997</v>
      </c>
      <c r="E10" s="20">
        <v>15</v>
      </c>
      <c r="F10" s="21" t="s">
        <v>46</v>
      </c>
      <c r="G10" s="21" t="s">
        <v>28</v>
      </c>
      <c r="H10" s="21" t="s">
        <v>26</v>
      </c>
      <c r="I10" s="21" t="s">
        <v>37</v>
      </c>
      <c r="J10" s="21" t="s">
        <v>1040</v>
      </c>
      <c r="K10" s="20">
        <v>0.7</v>
      </c>
      <c r="L10" s="22">
        <v>1.6580000000000004</v>
      </c>
      <c r="M10" s="22">
        <v>1.6580000000000004</v>
      </c>
      <c r="N10" s="22">
        <v>305.58</v>
      </c>
      <c r="O10" s="22">
        <v>27.38</v>
      </c>
      <c r="P10" s="22">
        <v>45.480000000000004</v>
      </c>
      <c r="Q10" s="22">
        <v>72.861111111111114</v>
      </c>
      <c r="R10" s="22">
        <v>9.3333333333333351E-2</v>
      </c>
      <c r="S10" s="22">
        <v>-1.4</v>
      </c>
      <c r="T10" s="22">
        <v>-0.46666666666666667</v>
      </c>
      <c r="U10">
        <v>-0.93333333333333335</v>
      </c>
      <c r="V10">
        <v>-7.6999999999999985E-2</v>
      </c>
      <c r="W10" s="24">
        <v>-6.2333333333333352E-2</v>
      </c>
      <c r="X10">
        <v>-9.3533333333333329E-2</v>
      </c>
      <c r="Y10" s="22">
        <v>-1.5333333333333334</v>
      </c>
      <c r="Z10" s="22">
        <v>-9.2200000000000004E-2</v>
      </c>
      <c r="AA10" s="22">
        <v>6.6666666666666671E-3</v>
      </c>
      <c r="AB10" s="23">
        <v>0.66666666666666663</v>
      </c>
      <c r="AC10" s="22">
        <v>0.60666666666666669</v>
      </c>
      <c r="AD10" s="22">
        <v>-6.1999999999999979E-2</v>
      </c>
      <c r="AE10" s="22">
        <v>-4.0000000000000036E-2</v>
      </c>
      <c r="AF10" s="22" t="e">
        <f>VLOOKUP(A10,#REF!,5,FALSE)</f>
        <v>#REF!</v>
      </c>
      <c r="AG10" s="25">
        <v>-1.1220274627472593</v>
      </c>
      <c r="AH10" s="25">
        <v>-0.56842235393639273</v>
      </c>
      <c r="AI10" s="47">
        <v>-0.24019599778749695</v>
      </c>
      <c r="AJ10" s="44">
        <v>3.5</v>
      </c>
      <c r="AK10" s="44">
        <v>1.3675213675213669</v>
      </c>
      <c r="AL10" s="44">
        <v>3.2036607943812934</v>
      </c>
      <c r="AM10" s="22">
        <v>6.6666666666666723E-3</v>
      </c>
      <c r="AN10" s="22">
        <v>-11.466666666666667</v>
      </c>
      <c r="AO10" s="22">
        <v>-1.8666666666666667</v>
      </c>
      <c r="AP10" s="22"/>
      <c r="AQ10" s="22"/>
      <c r="AR10" s="22"/>
      <c r="AS10" s="22"/>
      <c r="AT10" s="22">
        <v>6.6666666666666666E-2</v>
      </c>
    </row>
    <row r="11" spans="1:46" x14ac:dyDescent="0.25">
      <c r="A11" t="s">
        <v>61</v>
      </c>
      <c r="B11" t="str">
        <f>VLOOKUP(A11,'site info'!A:B,2,FALSE)</f>
        <v>CC</v>
      </c>
      <c r="C11">
        <f>VLOOKUP(A11,'CCsite list'!A:E,4,FALSE)</f>
        <v>35.25401651</v>
      </c>
      <c r="D11">
        <f>VLOOKUP(A11,'CCsite list'!A:E,5,FALSE)</f>
        <v>-75.561861120000003</v>
      </c>
      <c r="E11" s="20">
        <v>34</v>
      </c>
      <c r="F11" s="21" t="s">
        <v>27</v>
      </c>
      <c r="G11" s="21" t="s">
        <v>28</v>
      </c>
      <c r="H11" s="21" t="s">
        <v>26</v>
      </c>
      <c r="I11" s="21" t="s">
        <v>37</v>
      </c>
      <c r="J11" s="21" t="s">
        <v>1041</v>
      </c>
      <c r="K11" s="20">
        <v>1.8</v>
      </c>
      <c r="L11" s="22">
        <v>-0.15382352941176472</v>
      </c>
      <c r="M11" s="22">
        <v>-0.15382352941176472</v>
      </c>
      <c r="N11" s="22">
        <v>-1.6470588235294117</v>
      </c>
      <c r="O11" s="22">
        <v>31.176470588235293</v>
      </c>
      <c r="P11" s="22">
        <v>-1.088235294117647</v>
      </c>
      <c r="Q11" s="22">
        <v>30.088235294117649</v>
      </c>
      <c r="R11" s="22">
        <v>4.1176470588235307E-2</v>
      </c>
      <c r="S11" s="22">
        <v>8.8235294117647065E-2</v>
      </c>
      <c r="T11" s="22">
        <v>2.9411764705882353E-2</v>
      </c>
      <c r="U11">
        <v>5.8823529411764705E-2</v>
      </c>
      <c r="V11">
        <v>4.9411764705882396E-3</v>
      </c>
      <c r="W11" s="24">
        <v>6.9705882352941138E-3</v>
      </c>
      <c r="X11">
        <v>4.3235294117647E-3</v>
      </c>
      <c r="Y11" s="22">
        <v>0.11764705882352941</v>
      </c>
      <c r="Z11" s="22">
        <v>6.6470588235294113E-3</v>
      </c>
      <c r="AA11" s="22">
        <v>0</v>
      </c>
      <c r="AB11" s="23">
        <v>0</v>
      </c>
      <c r="AC11" s="22">
        <v>0</v>
      </c>
      <c r="AD11" s="22">
        <v>1.0294117647058813E-2</v>
      </c>
      <c r="AE11" s="22">
        <v>8.8235294117647006E-3</v>
      </c>
      <c r="AF11" s="22" t="e">
        <f>VLOOKUP(A11,#REF!,5,FALSE)</f>
        <v>#REF!</v>
      </c>
      <c r="AG11" s="25">
        <v>9.3919343814079598E-2</v>
      </c>
      <c r="AH11" s="25">
        <v>6.1266897990158969E-2</v>
      </c>
      <c r="AI11" s="47">
        <v>2.2001169503005426E-2</v>
      </c>
      <c r="AJ11" s="44">
        <v>-0.10768609503297884</v>
      </c>
      <c r="AK11" s="44">
        <v>-0.14705882352941177</v>
      </c>
      <c r="AL11" s="44">
        <v>8.9172615972079594E-2</v>
      </c>
      <c r="AM11" s="22">
        <v>-5.8823529411764757E-3</v>
      </c>
      <c r="AN11" s="22">
        <v>5.8323529411764694</v>
      </c>
      <c r="AO11" s="22">
        <v>2.4411764705882355</v>
      </c>
      <c r="AP11" s="22"/>
      <c r="AQ11" s="22"/>
      <c r="AR11" s="22"/>
      <c r="AS11" s="22"/>
      <c r="AT11" s="22">
        <v>0</v>
      </c>
    </row>
    <row r="12" spans="1:46" x14ac:dyDescent="0.25">
      <c r="A12" t="s">
        <v>707</v>
      </c>
      <c r="B12" t="str">
        <f>VLOOKUP(A12,'site info'!A:B,2,FALSE)</f>
        <v>USFWS</v>
      </c>
      <c r="C12">
        <f>VLOOKUP(A12,'CCsite list'!A:E,4,FALSE)</f>
        <v>34.937082804799999</v>
      </c>
      <c r="D12">
        <f>VLOOKUP(A12,'CCsite list'!A:E,5,FALSE)</f>
        <v>-76.355729176799997</v>
      </c>
      <c r="E12" s="20">
        <v>3</v>
      </c>
      <c r="F12" s="21" t="s">
        <v>46</v>
      </c>
      <c r="G12" s="21" t="s">
        <v>47</v>
      </c>
      <c r="H12" s="21" t="s">
        <v>257</v>
      </c>
      <c r="I12" s="21" t="s">
        <v>37</v>
      </c>
      <c r="J12" s="21" t="s">
        <v>1040</v>
      </c>
      <c r="K12" s="20">
        <v>0.75</v>
      </c>
      <c r="L12" s="22">
        <v>-14.99</v>
      </c>
      <c r="M12" s="22">
        <v>-14.99</v>
      </c>
      <c r="N12" s="22">
        <v>-1430.4333333333332</v>
      </c>
      <c r="O12" s="22">
        <v>-75.666666666666671</v>
      </c>
      <c r="P12" s="22">
        <v>-94.666666666666671</v>
      </c>
      <c r="Q12" s="22">
        <v>-170.33333333333334</v>
      </c>
      <c r="R12" s="22">
        <v>0.10000000000000024</v>
      </c>
      <c r="S12" s="22">
        <v>0.66666666666666663</v>
      </c>
      <c r="T12" s="22">
        <v>0.66666666666666663</v>
      </c>
      <c r="U12">
        <v>0</v>
      </c>
      <c r="V12">
        <v>0.15</v>
      </c>
      <c r="W12" s="24">
        <v>0.15</v>
      </c>
      <c r="X12">
        <v>0</v>
      </c>
      <c r="Y12" s="22">
        <v>0.66666666666666663</v>
      </c>
      <c r="Z12" s="22">
        <v>0.15</v>
      </c>
      <c r="AA12" s="22">
        <v>0</v>
      </c>
      <c r="AB12" s="23">
        <v>0</v>
      </c>
      <c r="AC12" s="22">
        <v>0</v>
      </c>
      <c r="AD12" s="22">
        <v>-0.15999999999999984</v>
      </c>
      <c r="AE12" s="22">
        <v>-0.13333333333333344</v>
      </c>
      <c r="AF12" s="22" t="s">
        <v>925</v>
      </c>
      <c r="AG12" s="25">
        <v>0.72465123744769555</v>
      </c>
      <c r="AH12" s="25">
        <v>0.72465123744769555</v>
      </c>
      <c r="AI12" s="47">
        <v>0</v>
      </c>
      <c r="AJ12" s="44">
        <v>0</v>
      </c>
      <c r="AK12" s="44">
        <v>0</v>
      </c>
      <c r="AL12" s="44">
        <v>0</v>
      </c>
      <c r="AM12" s="22">
        <v>-9.9999999999999936E-2</v>
      </c>
      <c r="AN12" s="22">
        <v>0</v>
      </c>
      <c r="AO12" s="22">
        <v>0</v>
      </c>
      <c r="AP12" s="22"/>
      <c r="AQ12" s="22"/>
      <c r="AR12" s="22"/>
      <c r="AS12" s="22"/>
      <c r="AT12" s="22">
        <v>0</v>
      </c>
    </row>
    <row r="13" spans="1:46" s="95" customFormat="1" x14ac:dyDescent="0.25">
      <c r="A13" t="s">
        <v>724</v>
      </c>
      <c r="B13" t="str">
        <f>VLOOKUP(A13,'site info'!A:B,2,FALSE)</f>
        <v>USFWS</v>
      </c>
      <c r="C13">
        <f>VLOOKUP(A13,'CCsite list'!A:E,4,FALSE)</f>
        <v>36.430799554700002</v>
      </c>
      <c r="D13">
        <f>VLOOKUP(A13,'CCsite list'!A:E,5,FALSE)</f>
        <v>-75.851312697599994</v>
      </c>
      <c r="E13" s="20">
        <v>3</v>
      </c>
      <c r="F13" s="21" t="s">
        <v>46</v>
      </c>
      <c r="G13" s="21" t="s">
        <v>47</v>
      </c>
      <c r="H13" s="21" t="s">
        <v>257</v>
      </c>
      <c r="I13" s="21" t="s">
        <v>37</v>
      </c>
      <c r="J13" s="21" t="s">
        <v>1040</v>
      </c>
      <c r="K13" s="20">
        <v>0.5</v>
      </c>
      <c r="L13" s="22">
        <v>-6.913333333333334</v>
      </c>
      <c r="M13" s="22">
        <v>-6.913333333333334</v>
      </c>
      <c r="N13" s="22">
        <v>-151.33333333333334</v>
      </c>
      <c r="O13" s="22">
        <v>-94.09999999999998</v>
      </c>
      <c r="P13" s="22">
        <v>-36.099999999999987</v>
      </c>
      <c r="Q13" s="22">
        <v>-130.22222222222231</v>
      </c>
      <c r="R13" s="22">
        <v>0.19999999999999987</v>
      </c>
      <c r="S13" s="22">
        <v>1.6666666666666667</v>
      </c>
      <c r="T13" s="22">
        <v>1.6666666666666667</v>
      </c>
      <c r="U13">
        <v>0.33333333333333331</v>
      </c>
      <c r="V13">
        <v>0.10933333333333328</v>
      </c>
      <c r="W13" s="24">
        <v>9.5666666666666789E-2</v>
      </c>
      <c r="X13">
        <v>0.27153333333333335</v>
      </c>
      <c r="Y13" s="22">
        <v>2</v>
      </c>
      <c r="Z13" s="22">
        <v>0.1643333333333333</v>
      </c>
      <c r="AA13" s="22">
        <v>3.4333333333333336</v>
      </c>
      <c r="AB13" s="23">
        <v>-1.8666666666666665</v>
      </c>
      <c r="AC13" s="22">
        <v>-1.4333333333333336</v>
      </c>
      <c r="AD13" s="22">
        <v>0.25333333333333324</v>
      </c>
      <c r="AE13" s="22">
        <v>0.29999999999999982</v>
      </c>
      <c r="AF13" s="22" t="e">
        <f>VLOOKUP(A13,#REF!,5,FALSE)</f>
        <v>#REF!</v>
      </c>
      <c r="AG13" s="25">
        <v>1.8816512838738735</v>
      </c>
      <c r="AH13" s="25">
        <v>1.6516717306874369</v>
      </c>
      <c r="AI13" s="47">
        <v>0.42851848136548948</v>
      </c>
      <c r="AJ13" s="44">
        <v>0.92592592592592859</v>
      </c>
      <c r="AK13" s="44">
        <v>2.7777777777777808</v>
      </c>
      <c r="AL13" s="44">
        <v>-0.25389616226259665</v>
      </c>
      <c r="AM13" s="22">
        <v>9.9999999999999936E-2</v>
      </c>
      <c r="AN13" s="22">
        <v>0</v>
      </c>
      <c r="AO13" s="22">
        <v>0</v>
      </c>
      <c r="AP13" s="22"/>
      <c r="AQ13" s="22"/>
      <c r="AR13" s="22"/>
      <c r="AS13" s="22"/>
      <c r="AT13" s="22">
        <v>0</v>
      </c>
    </row>
    <row r="14" spans="1:46" x14ac:dyDescent="0.25">
      <c r="A14" t="s">
        <v>68</v>
      </c>
      <c r="B14" t="str">
        <f>VLOOKUP(A14,'site info'!A:B,2,FALSE)</f>
        <v>CC</v>
      </c>
      <c r="C14">
        <f>VLOOKUP(A14,'CCsite list'!A:E,4,FALSE)</f>
        <v>34.742619920000003</v>
      </c>
      <c r="D14">
        <f>VLOOKUP(A14,'CCsite list'!A:E,5,FALSE)</f>
        <v>-76.984740849000005</v>
      </c>
      <c r="E14" s="20">
        <v>15</v>
      </c>
      <c r="F14" s="21" t="s">
        <v>27</v>
      </c>
      <c r="G14" s="21" t="s">
        <v>28</v>
      </c>
      <c r="H14" s="21" t="s">
        <v>45</v>
      </c>
      <c r="I14" s="21" t="s">
        <v>29</v>
      </c>
      <c r="J14" s="21" t="s">
        <v>1041</v>
      </c>
      <c r="K14" s="20">
        <v>11.4</v>
      </c>
      <c r="L14" s="22">
        <v>-1.528</v>
      </c>
      <c r="M14" s="22">
        <v>-1.528</v>
      </c>
      <c r="N14" s="22">
        <v>-7.6333333333333337</v>
      </c>
      <c r="O14" s="22">
        <v>-32.200000000000003</v>
      </c>
      <c r="P14" s="22">
        <v>-2.0333333333333332</v>
      </c>
      <c r="Q14" s="22">
        <v>-34.233333333333334</v>
      </c>
      <c r="R14" s="22">
        <v>3.3333333333333333E-2</v>
      </c>
      <c r="S14" s="22">
        <v>0.4</v>
      </c>
      <c r="T14" s="22">
        <v>0.2</v>
      </c>
      <c r="U14">
        <v>0.2</v>
      </c>
      <c r="V14">
        <v>1.3066666666666648E-2</v>
      </c>
      <c r="W14" s="24">
        <v>4.8000000000000001E-2</v>
      </c>
      <c r="X14">
        <v>7.1333333333333171E-3</v>
      </c>
      <c r="Y14" s="22">
        <v>0.4</v>
      </c>
      <c r="Z14" s="22">
        <v>1.3066666666666648E-2</v>
      </c>
      <c r="AA14" s="22">
        <v>0</v>
      </c>
      <c r="AB14" s="23">
        <v>0</v>
      </c>
      <c r="AC14" s="22">
        <v>0</v>
      </c>
      <c r="AD14" s="22">
        <v>-1.3333333333333345E-2</v>
      </c>
      <c r="AE14" s="22">
        <v>-4.6666666666666676E-2</v>
      </c>
      <c r="AF14" s="22" t="e">
        <f>VLOOKUP(A14,#REF!,5,FALSE)</f>
        <v>#REF!</v>
      </c>
      <c r="AG14" s="25">
        <v>0.19915643873143979</v>
      </c>
      <c r="AH14" s="25">
        <v>0.20999553819377018</v>
      </c>
      <c r="AI14" s="47">
        <v>0.1182454630076356</v>
      </c>
      <c r="AJ14" s="44">
        <v>0.28218694885361562</v>
      </c>
      <c r="AK14" s="44">
        <v>0</v>
      </c>
      <c r="AL14" s="44">
        <v>-0.15274505781173275</v>
      </c>
      <c r="AM14" s="22">
        <v>0</v>
      </c>
      <c r="AN14" s="22">
        <v>22.133333333333333</v>
      </c>
      <c r="AO14" s="22">
        <v>9.0666666666666664</v>
      </c>
      <c r="AP14" s="22"/>
      <c r="AQ14" s="22"/>
      <c r="AR14" s="22"/>
      <c r="AS14" s="22"/>
      <c r="AT14" s="22">
        <v>0</v>
      </c>
    </row>
    <row r="15" spans="1:46" x14ac:dyDescent="0.25">
      <c r="A15" t="s">
        <v>310</v>
      </c>
      <c r="B15" t="str">
        <f>VLOOKUP(A15,'site info'!A:B,2,FALSE)</f>
        <v>PCS</v>
      </c>
      <c r="C15">
        <f>VLOOKUP(A15,'CCsite list'!A:E,4,FALSE)</f>
        <v>35.369695</v>
      </c>
      <c r="D15">
        <f>VLOOKUP(A15,'CCsite list'!A:E,5,FALSE)</f>
        <v>-76.849479000000002</v>
      </c>
      <c r="E15" s="20">
        <v>7</v>
      </c>
      <c r="F15" s="21" t="s">
        <v>46</v>
      </c>
      <c r="G15" s="21" t="s">
        <v>28</v>
      </c>
      <c r="H15" s="21" t="s">
        <v>26</v>
      </c>
      <c r="I15" s="21" t="s">
        <v>37</v>
      </c>
      <c r="J15" s="21"/>
      <c r="K15" s="20">
        <v>0.9144000000000001</v>
      </c>
      <c r="L15" s="22" t="s">
        <v>925</v>
      </c>
      <c r="M15" s="22" t="s">
        <v>925</v>
      </c>
      <c r="N15" s="22" t="s">
        <v>925</v>
      </c>
      <c r="O15" s="22" t="s">
        <v>925</v>
      </c>
      <c r="P15" s="22" t="s">
        <v>925</v>
      </c>
      <c r="Q15" s="22" t="s">
        <v>925</v>
      </c>
      <c r="R15" s="22" t="s">
        <v>925</v>
      </c>
      <c r="S15" s="22">
        <v>1</v>
      </c>
      <c r="T15" s="22">
        <v>0.5714285714285714</v>
      </c>
      <c r="U15">
        <v>0.42857142857142855</v>
      </c>
      <c r="V15">
        <v>5.2571428571428554E-2</v>
      </c>
      <c r="W15" s="24">
        <v>8.7571428571428564E-2</v>
      </c>
      <c r="X15">
        <v>3.471428571428576E-2</v>
      </c>
      <c r="Y15" s="22">
        <v>1</v>
      </c>
      <c r="Z15" s="22">
        <v>6.1714285714285708E-2</v>
      </c>
      <c r="AA15" s="22">
        <v>-6.128571428571429</v>
      </c>
      <c r="AB15" s="23">
        <v>-0.82857142857142851</v>
      </c>
      <c r="AC15" s="22">
        <v>-0.2857142857142857</v>
      </c>
      <c r="AD15" s="22">
        <v>-2.1428571428571481E-2</v>
      </c>
      <c r="AE15" s="22">
        <v>0</v>
      </c>
      <c r="AF15" s="22" t="e">
        <f>VLOOKUP(A15,#REF!,5,FALSE)</f>
        <v>#REF!</v>
      </c>
      <c r="AG15" s="25">
        <v>0.37740578675827863</v>
      </c>
      <c r="AH15" s="25">
        <v>0.48296485288109053</v>
      </c>
      <c r="AI15" s="47">
        <v>6.0253485546012238E-2</v>
      </c>
      <c r="AJ15" s="44">
        <v>-0.46583850931677012</v>
      </c>
      <c r="AK15" s="44">
        <v>0.31746031746031733</v>
      </c>
      <c r="AL15" s="44">
        <v>2.7106158654769383</v>
      </c>
      <c r="AM15" s="22">
        <v>0</v>
      </c>
      <c r="AN15" s="22" t="s">
        <v>925</v>
      </c>
      <c r="AO15" s="22" t="s">
        <v>925</v>
      </c>
      <c r="AP15" s="22"/>
      <c r="AQ15" s="22"/>
      <c r="AR15" s="22"/>
      <c r="AS15" s="22"/>
      <c r="AT15" s="22">
        <v>0</v>
      </c>
    </row>
    <row r="16" spans="1:46" x14ac:dyDescent="0.25">
      <c r="A16" t="s">
        <v>317</v>
      </c>
      <c r="B16" t="str">
        <f>VLOOKUP(A16,'site info'!A:B,2,FALSE)</f>
        <v>PCS</v>
      </c>
      <c r="C16">
        <f>VLOOKUP(A16,'CCsite list'!A:E,4,FALSE)</f>
        <v>35.390692999999999</v>
      </c>
      <c r="D16">
        <f>VLOOKUP(A16,'CCsite list'!A:E,5,FALSE)</f>
        <v>-76.828215999999998</v>
      </c>
      <c r="E16" s="20">
        <v>7</v>
      </c>
      <c r="F16" s="21" t="s">
        <v>46</v>
      </c>
      <c r="G16" s="21" t="s">
        <v>28</v>
      </c>
      <c r="H16" s="21" t="s">
        <v>26</v>
      </c>
      <c r="I16" s="21" t="s">
        <v>37</v>
      </c>
      <c r="J16" s="21"/>
      <c r="K16" s="20">
        <v>1.5</v>
      </c>
      <c r="L16" s="22" t="s">
        <v>925</v>
      </c>
      <c r="M16" s="22" t="s">
        <v>925</v>
      </c>
      <c r="N16" s="22" t="s">
        <v>925</v>
      </c>
      <c r="O16" s="22" t="s">
        <v>925</v>
      </c>
      <c r="P16" s="22" t="s">
        <v>925</v>
      </c>
      <c r="Q16" s="22" t="s">
        <v>925</v>
      </c>
      <c r="R16" s="22" t="s">
        <v>925</v>
      </c>
      <c r="S16" s="22">
        <v>0.14285714285714285</v>
      </c>
      <c r="T16" s="22">
        <v>-0.2857142857142857</v>
      </c>
      <c r="U16">
        <v>0.42857142857142855</v>
      </c>
      <c r="V16">
        <v>4.1428571428571304E-3</v>
      </c>
      <c r="W16" s="24">
        <v>-3.8571428571428576E-2</v>
      </c>
      <c r="X16">
        <v>2.7857142857142834E-2</v>
      </c>
      <c r="Y16" s="22">
        <v>0.14285714285714285</v>
      </c>
      <c r="Z16" s="22">
        <v>5.4285714285714015E-3</v>
      </c>
      <c r="AA16" s="22">
        <v>0.74285714285714277</v>
      </c>
      <c r="AB16" s="23">
        <v>0.5</v>
      </c>
      <c r="AC16" s="22">
        <v>-2.8571428571428598E-2</v>
      </c>
      <c r="AD16" s="22">
        <v>-1.4285714285714235E-2</v>
      </c>
      <c r="AE16" s="22">
        <v>-5.7142857142857065E-2</v>
      </c>
      <c r="AF16" s="22" t="e">
        <f>VLOOKUP(A16,#REF!,5,FALSE)</f>
        <v>#REF!</v>
      </c>
      <c r="AG16" s="25">
        <v>-1.4026151475948925E-3</v>
      </c>
      <c r="AH16" s="25">
        <v>-0.41417255966946775</v>
      </c>
      <c r="AI16" s="47">
        <v>-1.1462311286702307E-2</v>
      </c>
      <c r="AJ16" s="44">
        <v>-0.14116318464144534</v>
      </c>
      <c r="AK16" s="44">
        <v>2.4943310657596371</v>
      </c>
      <c r="AL16" s="44">
        <v>-6.2841278185810465E-2</v>
      </c>
      <c r="AM16" s="22">
        <v>-2.8571428571428598E-2</v>
      </c>
      <c r="AN16" s="22" t="s">
        <v>925</v>
      </c>
      <c r="AO16" s="22" t="s">
        <v>925</v>
      </c>
      <c r="AP16" s="22"/>
      <c r="AQ16" s="22"/>
      <c r="AR16" s="22"/>
      <c r="AS16" s="22"/>
      <c r="AT16" s="22">
        <v>0.14285714285714285</v>
      </c>
    </row>
    <row r="17" spans="1:46" x14ac:dyDescent="0.25">
      <c r="A17" t="s">
        <v>325</v>
      </c>
      <c r="B17" t="str">
        <f>VLOOKUP(A17,'site info'!A:B,2,FALSE)</f>
        <v>PCS</v>
      </c>
      <c r="C17">
        <f>VLOOKUP(A17,'CCsite list'!A:E,4,FALSE)</f>
        <v>35.34825</v>
      </c>
      <c r="D17">
        <f>VLOOKUP(A17,'CCsite list'!A:E,5,FALSE)</f>
        <v>-76.763855000000007</v>
      </c>
      <c r="E17" s="20">
        <v>8</v>
      </c>
      <c r="F17" s="21" t="s">
        <v>46</v>
      </c>
      <c r="G17" s="21" t="s">
        <v>28</v>
      </c>
      <c r="H17" s="21" t="s">
        <v>26</v>
      </c>
      <c r="I17" s="21" t="s">
        <v>37</v>
      </c>
      <c r="J17" s="21"/>
      <c r="K17" s="20">
        <v>1</v>
      </c>
      <c r="L17" s="22" t="s">
        <v>925</v>
      </c>
      <c r="M17" s="22" t="s">
        <v>925</v>
      </c>
      <c r="N17" s="22" t="s">
        <v>925</v>
      </c>
      <c r="O17" s="22" t="s">
        <v>925</v>
      </c>
      <c r="P17" s="22" t="s">
        <v>925</v>
      </c>
      <c r="Q17" s="22" t="s">
        <v>925</v>
      </c>
      <c r="R17" s="22" t="s">
        <v>925</v>
      </c>
      <c r="S17" s="22">
        <v>2.25</v>
      </c>
      <c r="T17" s="22">
        <v>1</v>
      </c>
      <c r="U17">
        <v>1.25</v>
      </c>
      <c r="V17">
        <v>9.1749999999999998E-2</v>
      </c>
      <c r="W17" s="24">
        <v>0.11100000000000002</v>
      </c>
      <c r="X17">
        <v>8.037500000000003E-2</v>
      </c>
      <c r="Y17" s="22">
        <v>2</v>
      </c>
      <c r="Z17" s="22">
        <v>8.7124999999999952E-2</v>
      </c>
      <c r="AA17" s="22">
        <v>-0.42499999999999993</v>
      </c>
      <c r="AB17" s="23">
        <v>0.33750000000000002</v>
      </c>
      <c r="AC17" s="22">
        <v>-0.37500000000000006</v>
      </c>
      <c r="AD17" s="22">
        <v>3.7499999999999201E-3</v>
      </c>
      <c r="AE17" s="22">
        <v>2.5000000000000022E-2</v>
      </c>
      <c r="AF17" s="22" t="e">
        <f>VLOOKUP(A17,#REF!,5,FALSE)</f>
        <v>#REF!</v>
      </c>
      <c r="AG17" s="25">
        <v>1.0396088603242948</v>
      </c>
      <c r="AH17" s="25">
        <v>0.87069125233129796</v>
      </c>
      <c r="AI17" s="47">
        <v>0.14019960360097583</v>
      </c>
      <c r="AJ17" s="44">
        <v>-0.73529411764705843</v>
      </c>
      <c r="AK17" s="44">
        <v>-2.083333333333333</v>
      </c>
      <c r="AL17" s="44">
        <v>-0.55027420764480284</v>
      </c>
      <c r="AM17" s="22">
        <v>-1.2500000000000011E-2</v>
      </c>
      <c r="AN17" s="22" t="s">
        <v>925</v>
      </c>
      <c r="AO17" s="22" t="s">
        <v>925</v>
      </c>
      <c r="AP17" s="22"/>
      <c r="AQ17" s="22"/>
      <c r="AR17" s="22"/>
      <c r="AS17" s="22"/>
      <c r="AT17" s="22">
        <v>0.25</v>
      </c>
    </row>
    <row r="18" spans="1:46" x14ac:dyDescent="0.25">
      <c r="A18" t="s">
        <v>334</v>
      </c>
      <c r="B18" t="str">
        <f>VLOOKUP(A18,'site info'!A:B,2,FALSE)</f>
        <v>PCS</v>
      </c>
      <c r="C18">
        <f>VLOOKUP(A18,'CCsite list'!A:E,4,FALSE)</f>
        <v>35.478847999999999</v>
      </c>
      <c r="D18">
        <f>VLOOKUP(A18,'CCsite list'!A:E,5,FALSE)</f>
        <v>-76.855399000000006</v>
      </c>
      <c r="E18" s="20">
        <v>9</v>
      </c>
      <c r="F18" s="21" t="s">
        <v>27</v>
      </c>
      <c r="G18" s="21" t="s">
        <v>28</v>
      </c>
      <c r="H18" s="21" t="s">
        <v>26</v>
      </c>
      <c r="I18" s="21" t="s">
        <v>37</v>
      </c>
      <c r="J18" s="21"/>
      <c r="K18" s="20">
        <v>1.55</v>
      </c>
      <c r="L18" s="22" t="s">
        <v>925</v>
      </c>
      <c r="M18" s="22" t="s">
        <v>925</v>
      </c>
      <c r="N18" s="22" t="s">
        <v>925</v>
      </c>
      <c r="O18" s="22" t="s">
        <v>925</v>
      </c>
      <c r="P18" s="22" t="s">
        <v>925</v>
      </c>
      <c r="Q18" s="22" t="s">
        <v>925</v>
      </c>
      <c r="R18" s="22" t="s">
        <v>925</v>
      </c>
      <c r="S18" s="22">
        <v>3.6666666666666665</v>
      </c>
      <c r="T18" s="22">
        <v>2</v>
      </c>
      <c r="U18">
        <v>1.6666666666666667</v>
      </c>
      <c r="V18">
        <v>0.10088888888888893</v>
      </c>
      <c r="W18" s="24">
        <v>0.13899999999999998</v>
      </c>
      <c r="X18">
        <v>7.7333333333333351E-2</v>
      </c>
      <c r="Y18" s="22">
        <v>3.4444444444444446</v>
      </c>
      <c r="Z18" s="22">
        <v>9.6777777777777824E-2</v>
      </c>
      <c r="AA18" s="22">
        <v>0.6777777777777777</v>
      </c>
      <c r="AB18" s="23">
        <v>0.41111111111111115</v>
      </c>
      <c r="AC18" s="22">
        <v>0.21111111111111111</v>
      </c>
      <c r="AD18" s="22">
        <v>-6.6666666666666624E-2</v>
      </c>
      <c r="AE18" s="22">
        <v>-0.12222222222222229</v>
      </c>
      <c r="AF18" s="22" t="e">
        <f>VLOOKUP(A18,#REF!,5,FALSE)</f>
        <v>#REF!</v>
      </c>
      <c r="AG18" s="25">
        <v>1.0798663635913022</v>
      </c>
      <c r="AH18" s="25">
        <v>0.917050734069076</v>
      </c>
      <c r="AI18" s="47">
        <v>0.11147053415440923</v>
      </c>
      <c r="AJ18" s="44">
        <v>1.6671658181092142</v>
      </c>
      <c r="AK18" s="44">
        <v>2.2222222222222223</v>
      </c>
      <c r="AL18" s="44">
        <v>1.8367057138411669</v>
      </c>
      <c r="AM18" s="22">
        <v>2.222222222222224E-2</v>
      </c>
      <c r="AN18" s="22" t="s">
        <v>925</v>
      </c>
      <c r="AO18" s="22" t="s">
        <v>925</v>
      </c>
      <c r="AP18" s="22"/>
      <c r="AQ18" s="22"/>
      <c r="AR18" s="22"/>
      <c r="AS18" s="22"/>
      <c r="AT18" s="22">
        <v>0.22222222222222221</v>
      </c>
    </row>
    <row r="19" spans="1:46" x14ac:dyDescent="0.25">
      <c r="A19" t="s">
        <v>347</v>
      </c>
      <c r="B19" t="str">
        <f>VLOOKUP(A19,'site info'!A:B,2,FALSE)</f>
        <v>PCS</v>
      </c>
      <c r="C19">
        <f>VLOOKUP(A19,'CCsite list'!A:E,4,FALSE)</f>
        <v>35.457841000000002</v>
      </c>
      <c r="D19">
        <f>VLOOKUP(A19,'CCsite list'!A:E,5,FALSE)</f>
        <v>-76.843039000000005</v>
      </c>
      <c r="E19" s="20">
        <v>9</v>
      </c>
      <c r="F19" s="21" t="s">
        <v>27</v>
      </c>
      <c r="G19" s="21" t="s">
        <v>28</v>
      </c>
      <c r="H19" s="21" t="s">
        <v>26</v>
      </c>
      <c r="I19" s="21" t="s">
        <v>37</v>
      </c>
      <c r="J19" s="21"/>
      <c r="K19" s="20">
        <v>1.55</v>
      </c>
      <c r="L19" s="22" t="s">
        <v>925</v>
      </c>
      <c r="M19" s="22" t="s">
        <v>925</v>
      </c>
      <c r="N19" s="22" t="s">
        <v>925</v>
      </c>
      <c r="O19" s="22" t="s">
        <v>925</v>
      </c>
      <c r="P19" s="22" t="s">
        <v>925</v>
      </c>
      <c r="Q19" s="22" t="s">
        <v>925</v>
      </c>
      <c r="R19" s="22" t="s">
        <v>925</v>
      </c>
      <c r="S19" s="22">
        <v>3.1111111111111112</v>
      </c>
      <c r="T19" s="22">
        <v>1.5555555555555556</v>
      </c>
      <c r="U19">
        <v>1.4444444444444444</v>
      </c>
      <c r="V19">
        <v>8.1999999999999948E-2</v>
      </c>
      <c r="W19" s="24">
        <v>9.7555555555555562E-2</v>
      </c>
      <c r="X19">
        <v>6.9888888888888889E-2</v>
      </c>
      <c r="Y19" s="22">
        <v>3</v>
      </c>
      <c r="Z19" s="22">
        <v>8.4888888888888916E-2</v>
      </c>
      <c r="AA19" s="22">
        <v>1.9000000000000001</v>
      </c>
      <c r="AB19" s="23">
        <v>-0.31111111111111112</v>
      </c>
      <c r="AC19" s="22">
        <v>-0.53333333333333321</v>
      </c>
      <c r="AD19" s="22">
        <v>4.1111111111111126E-2</v>
      </c>
      <c r="AE19" s="22">
        <v>5.5555555555555552E-2</v>
      </c>
      <c r="AF19" s="22" t="e">
        <f>VLOOKUP(A19,#REF!,5,FALSE)</f>
        <v>#REF!</v>
      </c>
      <c r="AG19" s="25">
        <v>1.3697287325578589</v>
      </c>
      <c r="AH19" s="25">
        <v>1.1863074622917935</v>
      </c>
      <c r="AI19" s="47">
        <v>0.14567010946168266</v>
      </c>
      <c r="AJ19" s="44">
        <v>-0.67632850241545883</v>
      </c>
      <c r="AK19" s="44">
        <v>0</v>
      </c>
      <c r="AL19" s="44">
        <v>-1.2923067541618924</v>
      </c>
      <c r="AM19" s="22">
        <v>0</v>
      </c>
      <c r="AN19" s="22" t="s">
        <v>925</v>
      </c>
      <c r="AO19" s="22" t="s">
        <v>925</v>
      </c>
      <c r="AP19" s="22"/>
      <c r="AQ19" s="22"/>
      <c r="AR19" s="22"/>
      <c r="AS19" s="22"/>
      <c r="AT19" s="22">
        <v>0.1111111111111111</v>
      </c>
    </row>
    <row r="20" spans="1:46" x14ac:dyDescent="0.25">
      <c r="A20" t="s">
        <v>75</v>
      </c>
      <c r="B20" t="str">
        <f>VLOOKUP(A20,'site info'!A:B,2,FALSE)</f>
        <v>CC</v>
      </c>
      <c r="C20">
        <f>VLOOKUP(A20,'CCsite list'!A:E,4,FALSE)</f>
        <v>35.926347470000003</v>
      </c>
      <c r="D20">
        <f>VLOOKUP(A20,'CCsite list'!A:E,5,FALSE)</f>
        <v>-75.853857869999999</v>
      </c>
      <c r="E20" s="20">
        <v>19</v>
      </c>
      <c r="F20" s="21" t="s">
        <v>46</v>
      </c>
      <c r="G20" s="21" t="s">
        <v>77</v>
      </c>
      <c r="H20" s="21" t="s">
        <v>26</v>
      </c>
      <c r="I20" s="21" t="s">
        <v>37</v>
      </c>
      <c r="J20" s="21" t="s">
        <v>1040</v>
      </c>
      <c r="K20" s="20">
        <v>0</v>
      </c>
      <c r="L20" s="22">
        <v>-0.75394736842105281</v>
      </c>
      <c r="M20" s="22">
        <v>-0.75394736842105281</v>
      </c>
      <c r="N20" s="22">
        <v>4.1315789473684212</v>
      </c>
      <c r="O20" s="22">
        <v>3.5105263157894759</v>
      </c>
      <c r="P20" s="22">
        <v>4.3263157894736866</v>
      </c>
      <c r="Q20" s="22">
        <v>7.8421052631578947</v>
      </c>
      <c r="R20" s="22">
        <v>4.7368421052631553E-2</v>
      </c>
      <c r="S20" s="22">
        <v>0.52631578947368418</v>
      </c>
      <c r="T20" s="22">
        <v>0.78947368421052633</v>
      </c>
      <c r="U20">
        <v>-0.26315789473684209</v>
      </c>
      <c r="V20">
        <v>1.3684210526315778E-2</v>
      </c>
      <c r="W20" s="24">
        <v>4.4421052631578938E-2</v>
      </c>
      <c r="X20">
        <v>-1.4684210526315786E-2</v>
      </c>
      <c r="Y20" s="22">
        <v>-1.5789473684210527</v>
      </c>
      <c r="Z20" s="22">
        <v>0.18742105263157893</v>
      </c>
      <c r="AA20" s="22">
        <v>0</v>
      </c>
      <c r="AB20" s="23">
        <v>0</v>
      </c>
      <c r="AC20" s="22">
        <v>0</v>
      </c>
      <c r="AD20" s="22">
        <v>-5.2631578947368697E-3</v>
      </c>
      <c r="AE20" s="22">
        <v>-2.6315789473684209E-2</v>
      </c>
      <c r="AF20" s="22" t="e">
        <f>VLOOKUP(A20,#REF!,5,FALSE)</f>
        <v>#REF!</v>
      </c>
      <c r="AG20" s="25">
        <v>-1.540987414394879</v>
      </c>
      <c r="AH20" s="25">
        <v>-1.0279597303440713</v>
      </c>
      <c r="AI20" s="47">
        <v>-0.41960146307137003</v>
      </c>
      <c r="AJ20" s="44">
        <v>5.0413389796330192E-2</v>
      </c>
      <c r="AK20" s="44">
        <v>-0.2296650717703351</v>
      </c>
      <c r="AL20" s="44">
        <v>-0.68317284696842473</v>
      </c>
      <c r="AM20" s="22">
        <v>1.052631578947367E-2</v>
      </c>
      <c r="AN20" s="22">
        <v>-1.61578947368421</v>
      </c>
      <c r="AO20" s="22">
        <v>1.4736842105263157</v>
      </c>
      <c r="AP20" s="22"/>
      <c r="AQ20" s="22"/>
      <c r="AR20" s="22"/>
      <c r="AS20" s="22"/>
      <c r="AT20" s="22">
        <v>0</v>
      </c>
    </row>
    <row r="21" spans="1:46" x14ac:dyDescent="0.25">
      <c r="A21" t="s">
        <v>83</v>
      </c>
      <c r="B21" t="str">
        <f>VLOOKUP(A21,'site info'!A:B,2,FALSE)</f>
        <v>CC</v>
      </c>
      <c r="C21">
        <f>VLOOKUP(A21,'CCsite list'!A:E,4,FALSE)</f>
        <v>35.990868899181699</v>
      </c>
      <c r="D21">
        <f>VLOOKUP(A21,'CCsite list'!A:E,5,FALSE)</f>
        <v>-75.668070809672002</v>
      </c>
      <c r="E21" s="20">
        <v>13</v>
      </c>
      <c r="F21" s="21" t="s">
        <v>46</v>
      </c>
      <c r="G21" s="21" t="s">
        <v>77</v>
      </c>
      <c r="H21" s="21" t="s">
        <v>26</v>
      </c>
      <c r="I21" s="21" t="s">
        <v>37</v>
      </c>
      <c r="J21" s="21" t="s">
        <v>1041</v>
      </c>
      <c r="K21" s="20">
        <v>0.35</v>
      </c>
      <c r="L21" s="22">
        <v>-0.52884615384615385</v>
      </c>
      <c r="M21" s="22">
        <v>-0.52884615384615385</v>
      </c>
      <c r="N21" s="22">
        <v>-22.576923076923077</v>
      </c>
      <c r="O21" s="22">
        <v>-9.1384615384615397</v>
      </c>
      <c r="P21" s="22">
        <v>-13.653846153846153</v>
      </c>
      <c r="Q21" s="22">
        <v>-22.78846153846154</v>
      </c>
      <c r="R21" s="22">
        <v>-1.5384615384615398E-2</v>
      </c>
      <c r="S21" s="22">
        <v>7.6923076923076927E-2</v>
      </c>
      <c r="T21" s="22">
        <v>-7.6923076923076927E-2</v>
      </c>
      <c r="U21">
        <v>0.15384615384615385</v>
      </c>
      <c r="V21">
        <v>8.4615384615385541E-4</v>
      </c>
      <c r="W21" s="24">
        <v>-7.9230769230769389E-3</v>
      </c>
      <c r="X21">
        <v>6.4615384615384673E-3</v>
      </c>
      <c r="Y21" s="22">
        <v>0.23076923076923078</v>
      </c>
      <c r="Z21" s="22">
        <v>5.7692307692307826E-3</v>
      </c>
      <c r="AA21" s="22">
        <v>0</v>
      </c>
      <c r="AB21" s="23">
        <v>0</v>
      </c>
      <c r="AC21" s="22">
        <v>0</v>
      </c>
      <c r="AD21" s="22">
        <v>-1.8461538461538477E-2</v>
      </c>
      <c r="AE21" s="22">
        <v>0</v>
      </c>
      <c r="AF21" s="22" t="e">
        <f>VLOOKUP(A21,#REF!,5,FALSE)</f>
        <v>#REF!</v>
      </c>
      <c r="AG21" s="25">
        <v>-7.707951468720281E-2</v>
      </c>
      <c r="AH21" s="25">
        <v>-7.8720367120845874E-2</v>
      </c>
      <c r="AI21" s="47">
        <v>-7.3100373896631293E-2</v>
      </c>
      <c r="AJ21" s="44">
        <v>-0.57276057276057279</v>
      </c>
      <c r="AK21" s="44">
        <v>-0.38038884192730349</v>
      </c>
      <c r="AL21" s="44">
        <v>1.1070588156743579</v>
      </c>
      <c r="AM21" s="22">
        <v>-7.6923076923076988E-3</v>
      </c>
      <c r="AN21" s="22">
        <v>1.7153846153846162</v>
      </c>
      <c r="AO21" s="22">
        <v>0.38461538461538464</v>
      </c>
      <c r="AP21" s="22"/>
      <c r="AQ21" s="22"/>
      <c r="AR21" s="22"/>
      <c r="AS21" s="22"/>
      <c r="AT21" s="22">
        <v>0</v>
      </c>
    </row>
    <row r="22" spans="1:46" x14ac:dyDescent="0.25">
      <c r="A22" t="s">
        <v>90</v>
      </c>
      <c r="B22" t="str">
        <f>VLOOKUP(A22,'site info'!A:B,2,FALSE)</f>
        <v>CC</v>
      </c>
      <c r="C22">
        <f>VLOOKUP(A22,'CCsite list'!A:E,4,FALSE)</f>
        <v>35.724481390000001</v>
      </c>
      <c r="D22">
        <f>VLOOKUP(A22,'CCsite list'!A:E,5,FALSE)</f>
        <v>-76.193856719999999</v>
      </c>
      <c r="E22" s="20">
        <v>18</v>
      </c>
      <c r="F22" s="21" t="s">
        <v>46</v>
      </c>
      <c r="G22" s="21" t="s">
        <v>77</v>
      </c>
      <c r="H22" s="21" t="s">
        <v>45</v>
      </c>
      <c r="I22" s="21" t="s">
        <v>37</v>
      </c>
      <c r="J22" s="21" t="s">
        <v>1040</v>
      </c>
      <c r="K22" s="20">
        <v>0.2</v>
      </c>
      <c r="L22" s="22" t="s">
        <v>925</v>
      </c>
      <c r="M22" s="22" t="s">
        <v>925</v>
      </c>
      <c r="N22" s="22" t="s">
        <v>925</v>
      </c>
      <c r="O22" s="22" t="s">
        <v>925</v>
      </c>
      <c r="P22" s="22" t="s">
        <v>925</v>
      </c>
      <c r="Q22" s="22" t="s">
        <v>925</v>
      </c>
      <c r="R22" s="22" t="s">
        <v>925</v>
      </c>
      <c r="S22" s="22">
        <v>0.44444444444444442</v>
      </c>
      <c r="T22" s="22">
        <v>0.44444444444444442</v>
      </c>
      <c r="U22">
        <v>5.5555555555555552E-2</v>
      </c>
      <c r="V22">
        <v>6.2222222222222279E-3</v>
      </c>
      <c r="W22" s="24">
        <v>8.388888888888878E-3</v>
      </c>
      <c r="X22">
        <v>2.0000000000000018E-3</v>
      </c>
      <c r="Y22" s="22">
        <v>0.3888888888888889</v>
      </c>
      <c r="Z22" s="22">
        <v>6.9444444444444441E-3</v>
      </c>
      <c r="AA22" s="22">
        <v>1.1444444444444446</v>
      </c>
      <c r="AB22" s="23">
        <v>-8.3333333333333329E-2</v>
      </c>
      <c r="AC22" s="22">
        <v>-0.19444444444444445</v>
      </c>
      <c r="AD22" s="22">
        <v>1.7777777777777795E-2</v>
      </c>
      <c r="AE22" s="22">
        <v>3.8888888888888848E-2</v>
      </c>
      <c r="AF22" s="22" t="e">
        <f>VLOOKUP(A22,#REF!,5,FALSE)</f>
        <v>#REF!</v>
      </c>
      <c r="AG22" s="25">
        <v>0.27953385084045834</v>
      </c>
      <c r="AH22" s="25">
        <v>0.37676834830412176</v>
      </c>
      <c r="AI22" s="47">
        <v>-3.0442602043681925E-2</v>
      </c>
      <c r="AJ22" s="44">
        <v>-0.47186609686609654</v>
      </c>
      <c r="AK22" s="44">
        <v>-0.47619047619047605</v>
      </c>
      <c r="AL22" s="44">
        <v>-0.21403867827174849</v>
      </c>
      <c r="AM22" s="22">
        <v>-1.111111111111112E-2</v>
      </c>
      <c r="AN22" s="22">
        <v>14.716666666666665</v>
      </c>
      <c r="AO22" s="22">
        <v>5.666666666666667</v>
      </c>
      <c r="AP22" s="22"/>
      <c r="AQ22" s="22"/>
      <c r="AR22" s="22"/>
      <c r="AS22" s="22"/>
      <c r="AT22" s="22">
        <v>0</v>
      </c>
    </row>
    <row r="23" spans="1:46" x14ac:dyDescent="0.25">
      <c r="A23" t="s">
        <v>111</v>
      </c>
      <c r="B23" t="str">
        <f>VLOOKUP(A23,'site info'!A:B,2,FALSE)</f>
        <v>CC</v>
      </c>
      <c r="C23">
        <f>VLOOKUP(A23,'CCsite list'!A:E,4,FALSE)</f>
        <v>34.941759542</v>
      </c>
      <c r="D23">
        <f>VLOOKUP(A23,'CCsite list'!A:E,5,FALSE)</f>
        <v>-76.935650129999999</v>
      </c>
      <c r="E23" s="20">
        <v>15</v>
      </c>
      <c r="F23" s="21" t="s">
        <v>46</v>
      </c>
      <c r="G23" s="21" t="s">
        <v>28</v>
      </c>
      <c r="H23" s="21" t="s">
        <v>26</v>
      </c>
      <c r="I23" s="21" t="s">
        <v>37</v>
      </c>
      <c r="J23" s="21" t="s">
        <v>1044</v>
      </c>
      <c r="K23" s="20">
        <v>0.75</v>
      </c>
      <c r="L23" s="22">
        <v>0.54400000000000004</v>
      </c>
      <c r="M23" s="22">
        <v>0.54400000000000004</v>
      </c>
      <c r="N23" s="22">
        <v>46.733333333333334</v>
      </c>
      <c r="O23" s="22">
        <v>10.3</v>
      </c>
      <c r="P23" s="22">
        <v>6.5666666666666664</v>
      </c>
      <c r="Q23" s="22">
        <v>16.866666666666667</v>
      </c>
      <c r="R23" s="22">
        <v>2.6666666666666689E-2</v>
      </c>
      <c r="S23" s="22">
        <v>-0.46666666666666667</v>
      </c>
      <c r="T23" s="22">
        <v>-0.33333333333333331</v>
      </c>
      <c r="U23">
        <v>-0.13333333333333333</v>
      </c>
      <c r="V23">
        <v>-1.2399999999999996E-2</v>
      </c>
      <c r="W23" s="24">
        <v>-2.7000000000000017E-2</v>
      </c>
      <c r="X23">
        <v>-5.9999999999999906E-3</v>
      </c>
      <c r="Y23" s="22">
        <v>-0.46666666666666667</v>
      </c>
      <c r="Z23" s="22">
        <v>-1.2733333333333322E-2</v>
      </c>
      <c r="AA23" s="22">
        <v>0</v>
      </c>
      <c r="AB23" s="23">
        <v>0.13333333333333333</v>
      </c>
      <c r="AC23" s="22">
        <v>0</v>
      </c>
      <c r="AD23" s="22">
        <v>-1.9333333333333334E-2</v>
      </c>
      <c r="AE23" s="22">
        <v>6.6666666666667018E-3</v>
      </c>
      <c r="AF23" s="22" t="e">
        <f>VLOOKUP(A23,#REF!,5,FALSE)</f>
        <v>#REF!</v>
      </c>
      <c r="AG23" s="25">
        <v>-0.31060037481506081</v>
      </c>
      <c r="AH23" s="25">
        <v>-0.22843030203239725</v>
      </c>
      <c r="AI23" s="47">
        <v>-7.6834176702688717E-2</v>
      </c>
      <c r="AJ23" s="44">
        <v>-0.42517006802721086</v>
      </c>
      <c r="AK23" s="44">
        <v>-0.92731829573934832</v>
      </c>
      <c r="AL23" s="44">
        <v>0.41165372787963339</v>
      </c>
      <c r="AM23" s="22">
        <v>-1.3333333333333315E-2</v>
      </c>
      <c r="AN23" s="22">
        <v>-2.8466666666666658</v>
      </c>
      <c r="AO23" s="22">
        <v>-1.4666666666666666</v>
      </c>
      <c r="AP23" s="22"/>
      <c r="AQ23" s="22"/>
      <c r="AR23" s="22"/>
      <c r="AS23" s="22"/>
      <c r="AT23" s="22">
        <v>6.6666666666666666E-2</v>
      </c>
    </row>
    <row r="24" spans="1:46" x14ac:dyDescent="0.25">
      <c r="A24" t="s">
        <v>97</v>
      </c>
      <c r="B24" t="str">
        <f>VLOOKUP(A24,'site info'!A:B,2,FALSE)</f>
        <v>CC</v>
      </c>
      <c r="C24">
        <f>VLOOKUP(A24,'CCsite list'!A:E,4,FALSE)</f>
        <v>35.890487649999997</v>
      </c>
      <c r="D24">
        <f>VLOOKUP(A24,'CCsite list'!A:E,5,FALSE)</f>
        <v>-75.919985929999996</v>
      </c>
      <c r="E24" s="20">
        <v>19</v>
      </c>
      <c r="F24" s="21" t="s">
        <v>27</v>
      </c>
      <c r="G24" s="21" t="s">
        <v>28</v>
      </c>
      <c r="H24" s="21" t="s">
        <v>26</v>
      </c>
      <c r="I24" s="21" t="s">
        <v>37</v>
      </c>
      <c r="J24" s="21" t="s">
        <v>1041</v>
      </c>
      <c r="K24" s="20">
        <v>0.2</v>
      </c>
      <c r="L24" s="22">
        <v>0.40631578947368424</v>
      </c>
      <c r="M24" s="22">
        <v>0.40631578947368424</v>
      </c>
      <c r="N24" s="22">
        <v>1.9315789473684213</v>
      </c>
      <c r="O24" s="22">
        <v>21.563157894736843</v>
      </c>
      <c r="P24" s="22">
        <v>-2.2789473684210524</v>
      </c>
      <c r="Q24" s="22">
        <v>19.280701754385962</v>
      </c>
      <c r="R24" s="22">
        <v>-1.0526315789473694E-2</v>
      </c>
      <c r="S24" s="22">
        <v>-0.26315789473684209</v>
      </c>
      <c r="T24" s="22">
        <v>0.10526315789473684</v>
      </c>
      <c r="U24">
        <v>-0.42105263157894735</v>
      </c>
      <c r="V24">
        <v>-6.3684210526315553E-3</v>
      </c>
      <c r="W24" s="24">
        <v>4.4210526315789514E-3</v>
      </c>
      <c r="X24">
        <v>-1.5263157894736845E-2</v>
      </c>
      <c r="Y24" s="22">
        <v>-0.15789473684210525</v>
      </c>
      <c r="Z24" s="22">
        <v>-4.4736842105263137E-3</v>
      </c>
      <c r="AA24" s="22">
        <v>0</v>
      </c>
      <c r="AB24" s="23">
        <v>0</v>
      </c>
      <c r="AC24" s="22">
        <v>0</v>
      </c>
      <c r="AD24" s="22">
        <v>1.0526315789473927E-3</v>
      </c>
      <c r="AE24" s="22">
        <v>1.0526315789473648E-2</v>
      </c>
      <c r="AF24" s="22" t="e">
        <f>VLOOKUP(A24,#REF!,5,FALSE)</f>
        <v>#REF!</v>
      </c>
      <c r="AG24" s="25">
        <v>-9.2501949412895912E-2</v>
      </c>
      <c r="AH24" s="25">
        <v>0.1262589089074711</v>
      </c>
      <c r="AI24" s="47">
        <v>-1.5330183162908975E-2</v>
      </c>
      <c r="AJ24" s="44">
        <v>9.5476787206110497E-2</v>
      </c>
      <c r="AK24" s="44">
        <v>-0.13729977116704811</v>
      </c>
      <c r="AL24" s="44">
        <v>-1.1192715546191845</v>
      </c>
      <c r="AM24" s="22">
        <v>5.2631578947368472E-3</v>
      </c>
      <c r="AN24" s="22">
        <v>5.8894736842105253</v>
      </c>
      <c r="AO24" s="22">
        <v>0.63157894736842102</v>
      </c>
      <c r="AP24" s="22"/>
      <c r="AQ24" s="22"/>
      <c r="AR24" s="22"/>
      <c r="AS24" s="22"/>
      <c r="AT24" s="22">
        <v>0</v>
      </c>
    </row>
    <row r="25" spans="1:46" x14ac:dyDescent="0.25">
      <c r="A25" t="s">
        <v>518</v>
      </c>
      <c r="B25" t="str">
        <f>VLOOKUP(A25,'site info'!A:B,2,FALSE)</f>
        <v>Taillie</v>
      </c>
      <c r="C25">
        <f>VLOOKUP(A25,'CCsite list'!A:E,4,FALSE)</f>
        <v>35.368585645899998</v>
      </c>
      <c r="D25">
        <f>VLOOKUP(A25,'CCsite list'!A:E,5,FALSE)</f>
        <v>-76.116544442899993</v>
      </c>
      <c r="E25" s="20">
        <v>12</v>
      </c>
      <c r="F25" s="21" t="s">
        <v>46</v>
      </c>
      <c r="G25" s="21" t="s">
        <v>77</v>
      </c>
      <c r="H25" s="21" t="s">
        <v>26</v>
      </c>
      <c r="I25" s="21" t="s">
        <v>37</v>
      </c>
      <c r="J25" s="21" t="s">
        <v>1040</v>
      </c>
      <c r="K25" s="20">
        <v>0</v>
      </c>
      <c r="L25" s="22">
        <v>-0.58833333333333326</v>
      </c>
      <c r="M25" s="22">
        <v>-0.58833333333333326</v>
      </c>
      <c r="N25" s="22">
        <v>-24.200000000000003</v>
      </c>
      <c r="O25" s="22">
        <v>-14.866666666666665</v>
      </c>
      <c r="P25" s="22">
        <v>-10.408333333333337</v>
      </c>
      <c r="Q25" s="22">
        <v>-25.273809523809518</v>
      </c>
      <c r="R25" s="22">
        <v>8.3333333333333783E-3</v>
      </c>
      <c r="S25" s="22">
        <v>0.5</v>
      </c>
      <c r="T25" s="22">
        <v>0.5</v>
      </c>
      <c r="U25">
        <v>0</v>
      </c>
      <c r="V25">
        <v>2.9166666666666674E-2</v>
      </c>
      <c r="W25" s="24">
        <v>9.4583333333333339E-2</v>
      </c>
      <c r="X25">
        <v>1.3333333333333346E-3</v>
      </c>
      <c r="Y25" s="22">
        <v>0.33333333333333331</v>
      </c>
      <c r="Z25" s="22">
        <v>2.0666666666666684E-2</v>
      </c>
      <c r="AA25" s="22">
        <v>1.6666666666666666E-2</v>
      </c>
      <c r="AB25" s="23">
        <v>0.41666666666666669</v>
      </c>
      <c r="AC25" s="22">
        <v>0.39999999999999997</v>
      </c>
      <c r="AD25" s="22">
        <v>-2.7500000000000007E-2</v>
      </c>
      <c r="AE25" s="22">
        <v>-5.8333333333333348E-2</v>
      </c>
      <c r="AF25" s="22" t="e">
        <f>VLOOKUP(A25,#REF!,5,FALSE)</f>
        <v>#REF!</v>
      </c>
      <c r="AG25" s="25">
        <v>0.18157584905296975</v>
      </c>
      <c r="AH25" s="25">
        <v>0.44647459621556135</v>
      </c>
      <c r="AI25" s="47">
        <v>0.12399591524743148</v>
      </c>
      <c r="AJ25" s="44">
        <v>1.5406162464985993</v>
      </c>
      <c r="AK25" s="44">
        <v>1.8518518518518523</v>
      </c>
      <c r="AL25" s="44">
        <v>3.6810223268942273</v>
      </c>
      <c r="AM25" s="22">
        <v>1.6666666666666646E-2</v>
      </c>
      <c r="AN25" s="22">
        <v>-6.6416666666666666</v>
      </c>
      <c r="AO25" s="22" t="s">
        <v>925</v>
      </c>
      <c r="AP25" s="22"/>
      <c r="AQ25" s="22"/>
      <c r="AR25" s="22"/>
      <c r="AS25" s="22"/>
      <c r="AT25" s="22">
        <v>8.3333333333333329E-2</v>
      </c>
    </row>
    <row r="26" spans="1:46" x14ac:dyDescent="0.25">
      <c r="A26" t="s">
        <v>529</v>
      </c>
      <c r="B26" t="str">
        <f>VLOOKUP(A26,'site info'!A:B,2,FALSE)</f>
        <v>Taillie</v>
      </c>
      <c r="C26">
        <f>VLOOKUP(A26,'CCsite list'!A:E,4,FALSE)</f>
        <v>35.366338188599997</v>
      </c>
      <c r="D26">
        <f>VLOOKUP(A26,'CCsite list'!A:E,5,FALSE)</f>
        <v>-76.115793358000005</v>
      </c>
      <c r="E26" s="20">
        <v>12</v>
      </c>
      <c r="F26" s="21" t="s">
        <v>46</v>
      </c>
      <c r="G26" s="21" t="s">
        <v>47</v>
      </c>
      <c r="H26" s="21" t="s">
        <v>257</v>
      </c>
      <c r="I26" s="21" t="s">
        <v>37</v>
      </c>
      <c r="J26" s="21" t="s">
        <v>1040</v>
      </c>
      <c r="K26" s="20">
        <v>8.708571428571428E-2</v>
      </c>
      <c r="L26" s="22">
        <v>-2.6408333333333327</v>
      </c>
      <c r="M26" s="22">
        <v>-2.6408333333333327</v>
      </c>
      <c r="N26" s="22">
        <v>47.791666666666664</v>
      </c>
      <c r="O26" s="22">
        <v>-40.05833333333333</v>
      </c>
      <c r="P26" s="22">
        <v>-19.858333333333331</v>
      </c>
      <c r="Q26" s="22">
        <v>-59.916666666666707</v>
      </c>
      <c r="R26" s="22">
        <v>5.8333333333333348E-2</v>
      </c>
      <c r="S26" s="22">
        <v>-8.3333333333333329E-2</v>
      </c>
      <c r="T26" s="22">
        <v>8.3333333333333329E-2</v>
      </c>
      <c r="U26">
        <v>-0.16666666666666666</v>
      </c>
      <c r="V26">
        <v>-1.0583333333333314E-2</v>
      </c>
      <c r="W26" s="24">
        <v>1.6499999999999997E-2</v>
      </c>
      <c r="X26">
        <v>-0.10033333333333333</v>
      </c>
      <c r="Y26" s="22">
        <v>-8.3333333333333329E-2</v>
      </c>
      <c r="Z26" s="22">
        <v>-1.2666666666666678E-2</v>
      </c>
      <c r="AA26" s="22">
        <v>-2.2166666666666668</v>
      </c>
      <c r="AB26" s="23">
        <v>0.15</v>
      </c>
      <c r="AC26" s="22">
        <v>0.15000000000000005</v>
      </c>
      <c r="AD26" s="22">
        <v>-1.1666666666666639E-2</v>
      </c>
      <c r="AE26" s="22">
        <v>3.3333333333333361E-2</v>
      </c>
      <c r="AF26" s="22" t="e">
        <f>VLOOKUP(A26,#REF!,5,FALSE)</f>
        <v>#REF!</v>
      </c>
      <c r="AG26" s="25">
        <v>-0.10761196178476877</v>
      </c>
      <c r="AH26" s="25">
        <v>0.16021422603173022</v>
      </c>
      <c r="AI26" s="47">
        <v>-0.23649531063997906</v>
      </c>
      <c r="AJ26" s="44">
        <v>1.0416666666666667</v>
      </c>
      <c r="AK26" s="44">
        <v>0</v>
      </c>
      <c r="AL26" s="44">
        <v>4.2486040301043936E-2</v>
      </c>
      <c r="AM26" s="22">
        <v>0</v>
      </c>
      <c r="AN26" s="22">
        <v>0</v>
      </c>
      <c r="AO26" s="22">
        <v>0</v>
      </c>
      <c r="AP26" s="22"/>
      <c r="AQ26" s="22"/>
      <c r="AR26" s="22"/>
      <c r="AS26" s="22"/>
      <c r="AT26" s="22">
        <v>0</v>
      </c>
    </row>
    <row r="27" spans="1:46" x14ac:dyDescent="0.25">
      <c r="A27" t="s">
        <v>540</v>
      </c>
      <c r="B27" t="str">
        <f>VLOOKUP(A27,'site info'!A:B,2,FALSE)</f>
        <v>Taillie</v>
      </c>
      <c r="C27">
        <f>VLOOKUP(A27,'CCsite list'!A:E,4,FALSE)</f>
        <v>35.3667957388</v>
      </c>
      <c r="D27">
        <f>VLOOKUP(A27,'CCsite list'!A:E,5,FALSE)</f>
        <v>-76.117788871499997</v>
      </c>
      <c r="E27" s="20">
        <v>12</v>
      </c>
      <c r="F27" s="21" t="s">
        <v>46</v>
      </c>
      <c r="G27" s="21" t="s">
        <v>47</v>
      </c>
      <c r="H27" s="21" t="s">
        <v>45</v>
      </c>
      <c r="I27" s="21" t="s">
        <v>37</v>
      </c>
      <c r="J27" s="21" t="s">
        <v>1040</v>
      </c>
      <c r="K27" s="20">
        <v>0</v>
      </c>
      <c r="L27" s="22">
        <v>-2.4916666666666667</v>
      </c>
      <c r="M27" s="22">
        <v>-2.4916666666666667</v>
      </c>
      <c r="N27" s="22">
        <v>-38.783333333333324</v>
      </c>
      <c r="O27" s="22">
        <v>-36.191666666666663</v>
      </c>
      <c r="P27" s="22">
        <v>-23.716666666666669</v>
      </c>
      <c r="Q27" s="22">
        <v>-59.904761904761891</v>
      </c>
      <c r="R27" s="22">
        <v>5.8333333333333348E-2</v>
      </c>
      <c r="S27" s="22">
        <v>-8.3333333333333329E-2</v>
      </c>
      <c r="T27" s="22">
        <v>-0.25</v>
      </c>
      <c r="U27">
        <v>0.16666666666666666</v>
      </c>
      <c r="V27">
        <v>-3.8333333333333184E-3</v>
      </c>
      <c r="W27" s="24">
        <v>-3.3666666666666678E-2</v>
      </c>
      <c r="X27">
        <v>1.5833333333333328E-2</v>
      </c>
      <c r="Y27" s="22">
        <v>-0.25</v>
      </c>
      <c r="Z27" s="22">
        <v>-1.4750000000000004E-2</v>
      </c>
      <c r="AA27" s="22">
        <v>1.1416666666666668</v>
      </c>
      <c r="AB27" s="23">
        <v>0.54166666666666663</v>
      </c>
      <c r="AC27" s="22">
        <v>0.48333333333333334</v>
      </c>
      <c r="AD27" s="22">
        <v>-3.250000000000005E-2</v>
      </c>
      <c r="AE27" s="22">
        <v>-9.1666666666666632E-2</v>
      </c>
      <c r="AF27" s="22" t="e">
        <f>VLOOKUP(A27,#REF!,5,FALSE)</f>
        <v>#REF!</v>
      </c>
      <c r="AG27" s="25">
        <v>-0.18655252923804846</v>
      </c>
      <c r="AH27" s="25">
        <v>-0.45517859002588762</v>
      </c>
      <c r="AI27" s="47">
        <v>-4.6850910208025898E-2</v>
      </c>
      <c r="AJ27" s="44">
        <v>-0.18518518518518512</v>
      </c>
      <c r="AK27" s="44">
        <v>0</v>
      </c>
      <c r="AL27" s="44">
        <v>1.8798468094725915</v>
      </c>
      <c r="AM27" s="22">
        <v>0</v>
      </c>
      <c r="AN27" s="22">
        <v>-1.6583333333333332</v>
      </c>
      <c r="AO27" s="22">
        <v>0.16666666666666666</v>
      </c>
      <c r="AP27" s="22"/>
      <c r="AQ27" s="22"/>
      <c r="AR27" s="22"/>
      <c r="AS27" s="22"/>
      <c r="AT27" s="22">
        <v>8.3333333333333329E-2</v>
      </c>
    </row>
    <row r="28" spans="1:46" x14ac:dyDescent="0.25">
      <c r="A28" t="s">
        <v>265</v>
      </c>
      <c r="B28" t="str">
        <f>VLOOKUP(A28,'site info'!A:B,2,FALSE)</f>
        <v>NWCA</v>
      </c>
      <c r="C28">
        <f>VLOOKUP(A28,'CCsite list'!A:E,4,FALSE)</f>
        <v>35.249220000000001</v>
      </c>
      <c r="D28">
        <f>VLOOKUP(A28,'CCsite list'!A:E,5,FALSE)</f>
        <v>-76.615941000000007</v>
      </c>
      <c r="E28" s="20">
        <v>10</v>
      </c>
      <c r="F28" s="21" t="s">
        <v>27</v>
      </c>
      <c r="G28" s="21" t="s">
        <v>28</v>
      </c>
      <c r="H28" s="21" t="s">
        <v>26</v>
      </c>
      <c r="I28" s="21" t="s">
        <v>37</v>
      </c>
      <c r="J28" s="21" t="s">
        <v>1041</v>
      </c>
      <c r="K28" s="20">
        <v>0.9</v>
      </c>
      <c r="L28" s="22">
        <v>-11.979000000000001</v>
      </c>
      <c r="M28" s="22">
        <v>-11.979000000000001</v>
      </c>
      <c r="N28" s="22">
        <v>10.120000000000001</v>
      </c>
      <c r="O28" s="22">
        <v>15.1</v>
      </c>
      <c r="P28" s="22">
        <v>-5.4799999999999995</v>
      </c>
      <c r="Q28" s="22">
        <v>9.6231999999999971</v>
      </c>
      <c r="R28" s="22">
        <v>6.0000000000000053E-2</v>
      </c>
      <c r="S28" s="22">
        <v>0.5</v>
      </c>
      <c r="T28" s="22">
        <v>1.2</v>
      </c>
      <c r="U28">
        <v>-0.7</v>
      </c>
      <c r="V28">
        <v>1.259999999999999E-2</v>
      </c>
      <c r="W28" s="24">
        <v>6.699999999999999E-2</v>
      </c>
      <c r="X28">
        <v>-3.3499999999999995E-2</v>
      </c>
      <c r="Y28" s="22">
        <v>0.5</v>
      </c>
      <c r="Z28" s="22">
        <v>1.3500000000000022E-2</v>
      </c>
      <c r="AA28" s="22">
        <v>0.05</v>
      </c>
      <c r="AB28" s="23">
        <v>0.25</v>
      </c>
      <c r="AC28" s="22">
        <v>0.24</v>
      </c>
      <c r="AD28" s="22">
        <v>-3.5999999999999942E-2</v>
      </c>
      <c r="AE28" s="22">
        <v>-0.12000000000000002</v>
      </c>
      <c r="AF28" s="22" t="e">
        <f>VLOOKUP(A28,#REF!,5,FALSE)</f>
        <v>#REF!</v>
      </c>
      <c r="AG28" s="25">
        <v>-1.8383250371742578E-2</v>
      </c>
      <c r="AH28" s="25">
        <v>0.37069985362054608</v>
      </c>
      <c r="AI28" s="47">
        <v>6.7294214211082351E-2</v>
      </c>
      <c r="AJ28" s="44">
        <v>-0.88578088578088576</v>
      </c>
      <c r="AK28" s="44">
        <v>-0.94861660079051402</v>
      </c>
      <c r="AL28" s="44">
        <v>0.12980884598673298</v>
      </c>
      <c r="AM28" s="22">
        <v>-9.9999999999999638E-3</v>
      </c>
      <c r="AN28" s="22">
        <v>-21.31</v>
      </c>
      <c r="AO28" s="22">
        <v>-0.8</v>
      </c>
      <c r="AP28" s="22"/>
      <c r="AQ28" s="22"/>
      <c r="AR28" s="22"/>
      <c r="AS28" s="22"/>
      <c r="AT28" s="22">
        <v>0.1</v>
      </c>
    </row>
    <row r="29" spans="1:46" x14ac:dyDescent="0.25">
      <c r="A29" t="s">
        <v>118</v>
      </c>
      <c r="B29" t="str">
        <f>VLOOKUP(A29,'site info'!A:B,2,FALSE)</f>
        <v>CC</v>
      </c>
      <c r="C29">
        <f>VLOOKUP(A29,'CCsite list'!A:E,4,FALSE)</f>
        <v>35.4733044883125</v>
      </c>
      <c r="D29">
        <f>VLOOKUP(A29,'CCsite list'!A:E,5,FALSE)</f>
        <v>-76.9284959093266</v>
      </c>
      <c r="E29" s="20">
        <v>13</v>
      </c>
      <c r="F29" s="21" t="s">
        <v>46</v>
      </c>
      <c r="G29" s="21" t="s">
        <v>77</v>
      </c>
      <c r="H29" s="21" t="s">
        <v>45</v>
      </c>
      <c r="I29" s="21" t="s">
        <v>37</v>
      </c>
      <c r="J29" s="21" t="s">
        <v>1040</v>
      </c>
      <c r="K29" s="20">
        <v>0.57999999999999996</v>
      </c>
      <c r="L29" s="22">
        <v>-4.1679487176923073</v>
      </c>
      <c r="M29" s="22">
        <v>-4.1679487176923073</v>
      </c>
      <c r="N29" s="22">
        <v>-219.55128207692309</v>
      </c>
      <c r="O29" s="22">
        <v>-34.446153846153841</v>
      </c>
      <c r="P29" s="22">
        <v>-44</v>
      </c>
      <c r="Q29" s="22">
        <v>-78.442307692307693</v>
      </c>
      <c r="R29" s="22">
        <v>6.9230769230769193E-2</v>
      </c>
      <c r="S29" s="22">
        <v>7.6923076923076927E-2</v>
      </c>
      <c r="T29" s="22">
        <v>0.23076923076923078</v>
      </c>
      <c r="U29">
        <v>-0.15384615384615385</v>
      </c>
      <c r="V29">
        <v>6.9230769230768435E-4</v>
      </c>
      <c r="W29" s="24">
        <v>1.5461538461538433E-2</v>
      </c>
      <c r="X29">
        <v>-1.6923076923076905E-2</v>
      </c>
      <c r="Y29" s="22">
        <v>0</v>
      </c>
      <c r="Z29" s="22">
        <v>-3.0769230769230795E-3</v>
      </c>
      <c r="AA29" s="22">
        <v>-4.0384615384615383</v>
      </c>
      <c r="AB29" s="23">
        <v>0.30769230769230771</v>
      </c>
      <c r="AC29" s="22">
        <v>0.29230769230769227</v>
      </c>
      <c r="AD29" s="22">
        <v>-2.9230769230769223E-2</v>
      </c>
      <c r="AE29" s="22">
        <v>-6.1538461538461528E-2</v>
      </c>
      <c r="AF29" s="22" t="e">
        <f>VLOOKUP(A29,#REF!,5,FALSE)</f>
        <v>#REF!</v>
      </c>
      <c r="AG29" s="25">
        <v>-0.10859050108309713</v>
      </c>
      <c r="AH29" s="25">
        <v>-8.3113441406960822E-2</v>
      </c>
      <c r="AI29" s="47">
        <v>3.5358808638280066E-2</v>
      </c>
      <c r="AJ29" s="44">
        <v>-1.0033444816053509</v>
      </c>
      <c r="AK29" s="44">
        <v>-2.2928994082840237</v>
      </c>
      <c r="AL29" s="44">
        <v>-0.30245553469008041</v>
      </c>
      <c r="AM29" s="22">
        <v>-7.692307692307665E-3</v>
      </c>
      <c r="AN29" s="22">
        <v>3.0230769230769239</v>
      </c>
      <c r="AO29" s="22">
        <v>0.30769230769230771</v>
      </c>
      <c r="AP29" s="22"/>
      <c r="AQ29" s="22"/>
      <c r="AR29" s="22"/>
      <c r="AS29" s="22"/>
      <c r="AT29" s="22">
        <v>7.6923076923076927E-2</v>
      </c>
    </row>
    <row r="30" spans="1:46" x14ac:dyDescent="0.25">
      <c r="A30" t="s">
        <v>126</v>
      </c>
      <c r="B30" t="str">
        <f>VLOOKUP(A30,'site info'!A:B,2,FALSE)</f>
        <v>CC</v>
      </c>
      <c r="C30">
        <f>VLOOKUP(A30,'CCsite list'!A:E,4,FALSE)</f>
        <v>35.472302582182898</v>
      </c>
      <c r="D30">
        <f>VLOOKUP(A30,'CCsite list'!A:E,5,FALSE)</f>
        <v>-76.928009122113593</v>
      </c>
      <c r="E30" s="20">
        <v>13</v>
      </c>
      <c r="F30" s="21" t="s">
        <v>46</v>
      </c>
      <c r="G30" s="21" t="s">
        <v>77</v>
      </c>
      <c r="H30" s="21" t="s">
        <v>26</v>
      </c>
      <c r="I30" s="21" t="s">
        <v>37</v>
      </c>
      <c r="J30" s="21" t="s">
        <v>1040</v>
      </c>
      <c r="K30" s="20">
        <v>0.4</v>
      </c>
      <c r="L30" s="22">
        <v>0.86807692307692308</v>
      </c>
      <c r="M30" s="22">
        <v>0.86807692307692308</v>
      </c>
      <c r="N30" s="22">
        <v>93.361538461538458</v>
      </c>
      <c r="O30" s="22">
        <v>23.9</v>
      </c>
      <c r="P30" s="22">
        <v>29.807692307692307</v>
      </c>
      <c r="Q30" s="22">
        <v>53.71153846153846</v>
      </c>
      <c r="R30" s="22">
        <v>7.6923076923076927E-2</v>
      </c>
      <c r="S30" s="22">
        <v>-0.15384615384615385</v>
      </c>
      <c r="T30" s="22">
        <v>7.6923076923076927E-2</v>
      </c>
      <c r="U30">
        <v>-0.23076923076923078</v>
      </c>
      <c r="V30">
        <v>-1.4538461538461544E-2</v>
      </c>
      <c r="W30" s="24">
        <v>7.4615384615384596E-3</v>
      </c>
      <c r="X30">
        <v>-2.1846153846153866E-2</v>
      </c>
      <c r="Y30" s="22">
        <v>0</v>
      </c>
      <c r="Z30" s="22">
        <v>-6.6923076923077066E-3</v>
      </c>
      <c r="AA30" s="22">
        <v>0</v>
      </c>
      <c r="AB30" s="23">
        <v>0</v>
      </c>
      <c r="AC30" s="22">
        <v>0</v>
      </c>
      <c r="AD30" s="22">
        <v>-2.6153846153846142E-2</v>
      </c>
      <c r="AE30" s="22">
        <v>-0.12307692307692306</v>
      </c>
      <c r="AF30" s="22" t="e">
        <f>VLOOKUP(A30,#REF!,5,FALSE)</f>
        <v>#REF!</v>
      </c>
      <c r="AG30" s="25">
        <v>-0.19308179984622734</v>
      </c>
      <c r="AH30" s="25">
        <v>-0.17055404603372454</v>
      </c>
      <c r="AI30" s="47">
        <v>-7.661624576935781E-3</v>
      </c>
      <c r="AJ30" s="44">
        <v>-0.76923076923076927</v>
      </c>
      <c r="AK30" s="44">
        <v>-0.38461538461538464</v>
      </c>
      <c r="AL30" s="44">
        <v>-0.94784146789726753</v>
      </c>
      <c r="AM30" s="22">
        <v>-4.6153846153846163E-2</v>
      </c>
      <c r="AN30" s="22">
        <v>-8.1230769230769226</v>
      </c>
      <c r="AO30" s="22">
        <v>-2.8461538461538463</v>
      </c>
      <c r="AP30" s="22"/>
      <c r="AQ30" s="22"/>
      <c r="AR30" s="22"/>
      <c r="AS30" s="22"/>
      <c r="AT30" s="22">
        <v>0</v>
      </c>
    </row>
    <row r="31" spans="1:46" x14ac:dyDescent="0.25">
      <c r="A31" t="s">
        <v>104</v>
      </c>
      <c r="B31" t="str">
        <f>VLOOKUP(A31,'site info'!A:B,2,FALSE)</f>
        <v>CC</v>
      </c>
      <c r="C31">
        <f>VLOOKUP(A31,'CCsite list'!A:E,4,FALSE)</f>
        <v>35.971950148918097</v>
      </c>
      <c r="D31">
        <f>VLOOKUP(A31,'CCsite list'!A:E,5,FALSE)</f>
        <v>-75.654002973814897</v>
      </c>
      <c r="E31" s="20">
        <v>13</v>
      </c>
      <c r="F31" s="21" t="s">
        <v>46</v>
      </c>
      <c r="G31" s="21" t="s">
        <v>28</v>
      </c>
      <c r="H31" s="21" t="s">
        <v>26</v>
      </c>
      <c r="I31" s="21" t="s">
        <v>37</v>
      </c>
      <c r="J31" s="21" t="s">
        <v>1044</v>
      </c>
      <c r="K31" s="20">
        <v>0.4</v>
      </c>
      <c r="L31" s="22">
        <v>-1.9717948717692311</v>
      </c>
      <c r="M31" s="22">
        <v>-1.9717948717692311</v>
      </c>
      <c r="N31" s="22">
        <v>-54.856410253846157</v>
      </c>
      <c r="O31" s="22">
        <v>-55.938461538461539</v>
      </c>
      <c r="P31" s="22">
        <v>-42.599999999999994</v>
      </c>
      <c r="Q31" s="22">
        <v>-98.538461538461533</v>
      </c>
      <c r="R31" s="22">
        <v>-7.6923076923077335E-3</v>
      </c>
      <c r="S31" s="22">
        <v>0.30769230769230771</v>
      </c>
      <c r="T31" s="22">
        <v>0.46153846153846156</v>
      </c>
      <c r="U31">
        <v>-7.6923076923076927E-2</v>
      </c>
      <c r="V31">
        <v>8.2307692307692117E-3</v>
      </c>
      <c r="W31" s="24">
        <v>1.5538461538461536E-2</v>
      </c>
      <c r="X31">
        <v>-1.4615384615384714E-3</v>
      </c>
      <c r="Y31" s="22">
        <v>0.23076923076923078</v>
      </c>
      <c r="Z31" s="22">
        <v>7.0769230769230831E-3</v>
      </c>
      <c r="AA31" s="22">
        <v>-1.5384615384615385E-2</v>
      </c>
      <c r="AB31" s="23">
        <v>-2.3076923076923075E-2</v>
      </c>
      <c r="AC31" s="22">
        <v>0</v>
      </c>
      <c r="AD31" s="22">
        <v>-1.3846153846153824E-2</v>
      </c>
      <c r="AE31" s="22">
        <v>-2.307692307692313E-2</v>
      </c>
      <c r="AF31" s="22" t="e">
        <f>VLOOKUP(A31,#REF!,5,FALSE)</f>
        <v>#REF!</v>
      </c>
      <c r="AG31" s="25">
        <v>4.4363846557588391E-2</v>
      </c>
      <c r="AH31" s="25">
        <v>0.11929752422424428</v>
      </c>
      <c r="AI31" s="47">
        <v>3.0837004841753122E-3</v>
      </c>
      <c r="AJ31" s="44">
        <v>0.17929438982070531</v>
      </c>
      <c r="AK31" s="44">
        <v>-0.37021801727684023</v>
      </c>
      <c r="AL31" s="44">
        <v>1.463266140032538</v>
      </c>
      <c r="AM31" s="22">
        <v>7.692307692307665E-3</v>
      </c>
      <c r="AN31" s="22">
        <v>11.223076923076921</v>
      </c>
      <c r="AO31" s="22">
        <v>3.3846153846153846</v>
      </c>
      <c r="AP31" s="22"/>
      <c r="AQ31" s="22"/>
      <c r="AR31" s="22"/>
      <c r="AS31" s="22"/>
      <c r="AT31" s="22">
        <v>0</v>
      </c>
    </row>
    <row r="32" spans="1:46" x14ac:dyDescent="0.25">
      <c r="A32" t="s">
        <v>359</v>
      </c>
      <c r="B32" t="str">
        <f>VLOOKUP(A32,'site info'!A:B,2,FALSE)</f>
        <v>PCS</v>
      </c>
      <c r="C32">
        <f>VLOOKUP(A32,'CCsite list'!A:E,4,FALSE)</f>
        <v>35.367227999999997</v>
      </c>
      <c r="D32">
        <f>VLOOKUP(A32,'CCsite list'!A:E,5,FALSE)</f>
        <v>-76.750377</v>
      </c>
      <c r="E32" s="20">
        <v>9</v>
      </c>
      <c r="F32" s="21" t="s">
        <v>46</v>
      </c>
      <c r="G32" s="21" t="s">
        <v>28</v>
      </c>
      <c r="H32" s="21" t="s">
        <v>26</v>
      </c>
      <c r="I32" s="21" t="s">
        <v>37</v>
      </c>
      <c r="J32" s="21"/>
      <c r="K32" s="20">
        <v>0.15</v>
      </c>
      <c r="L32" s="22" t="s">
        <v>925</v>
      </c>
      <c r="M32" s="22" t="s">
        <v>925</v>
      </c>
      <c r="N32" s="22" t="s">
        <v>925</v>
      </c>
      <c r="O32" s="22" t="s">
        <v>925</v>
      </c>
      <c r="P32" s="22" t="s">
        <v>925</v>
      </c>
      <c r="Q32" s="22" t="s">
        <v>925</v>
      </c>
      <c r="R32" s="22" t="s">
        <v>925</v>
      </c>
      <c r="S32" s="22">
        <v>-1.2222222222222223</v>
      </c>
      <c r="T32" s="22">
        <v>-0.22222222222222221</v>
      </c>
      <c r="U32">
        <v>-1</v>
      </c>
      <c r="V32">
        <v>-3.5777777777777735E-2</v>
      </c>
      <c r="W32" s="24">
        <v>-2.066666666666666E-2</v>
      </c>
      <c r="X32">
        <v>-5.0777777777777762E-2</v>
      </c>
      <c r="Y32" s="22">
        <v>-1.3333333333333333</v>
      </c>
      <c r="Z32" s="22">
        <v>-3.7000000000000019E-2</v>
      </c>
      <c r="AA32" s="22">
        <v>2.1666666666666665</v>
      </c>
      <c r="AB32" s="23">
        <v>0.15555555555555556</v>
      </c>
      <c r="AC32" s="22">
        <v>0.3666666666666667</v>
      </c>
      <c r="AD32" s="22">
        <v>8.8888888888888976E-3</v>
      </c>
      <c r="AE32" s="22">
        <v>-3.3333333333333409E-2</v>
      </c>
      <c r="AF32" s="22" t="e">
        <f>VLOOKUP(A32,#REF!,5,FALSE)</f>
        <v>#REF!</v>
      </c>
      <c r="AG32" s="25">
        <v>-0.38945182044802235</v>
      </c>
      <c r="AH32" s="25">
        <v>-0.32140473364091093</v>
      </c>
      <c r="AI32" s="47">
        <v>8.7083465069222238E-2</v>
      </c>
      <c r="AJ32" s="44">
        <v>2.2376543209876538</v>
      </c>
      <c r="AK32" s="44">
        <v>4.2264752791068574</v>
      </c>
      <c r="AL32" s="44">
        <v>2.6892810201651907</v>
      </c>
      <c r="AM32" s="22">
        <v>2.222222222222224E-2</v>
      </c>
      <c r="AN32" s="22" t="s">
        <v>925</v>
      </c>
      <c r="AO32" s="22" t="s">
        <v>925</v>
      </c>
      <c r="AP32" s="22"/>
      <c r="AQ32" s="22"/>
      <c r="AR32" s="22"/>
      <c r="AS32" s="22"/>
      <c r="AT32" s="22">
        <v>0</v>
      </c>
    </row>
    <row r="33" spans="1:46" x14ac:dyDescent="0.25">
      <c r="A33" t="s">
        <v>376</v>
      </c>
      <c r="B33" t="str">
        <f>VLOOKUP(A33,'site info'!A:B,2,FALSE)</f>
        <v>PCS</v>
      </c>
      <c r="C33">
        <f>VLOOKUP(A33,'CCsite list'!A:E,4,FALSE)</f>
        <v>35.373322999999999</v>
      </c>
      <c r="D33">
        <f>VLOOKUP(A33,'CCsite list'!A:E,5,FALSE)</f>
        <v>-76.757002999999997</v>
      </c>
      <c r="E33" s="20">
        <v>8</v>
      </c>
      <c r="F33" s="21" t="s">
        <v>46</v>
      </c>
      <c r="G33" s="21" t="s">
        <v>28</v>
      </c>
      <c r="H33" s="21" t="s">
        <v>26</v>
      </c>
      <c r="I33" s="21" t="s">
        <v>37</v>
      </c>
      <c r="J33" s="21"/>
      <c r="K33" s="20">
        <v>0.25</v>
      </c>
      <c r="L33" s="22" t="s">
        <v>925</v>
      </c>
      <c r="M33" s="22" t="s">
        <v>925</v>
      </c>
      <c r="N33" s="22" t="s">
        <v>925</v>
      </c>
      <c r="O33" s="22" t="s">
        <v>925</v>
      </c>
      <c r="P33" s="22" t="s">
        <v>925</v>
      </c>
      <c r="Q33" s="22" t="s">
        <v>925</v>
      </c>
      <c r="R33" s="22" t="s">
        <v>925</v>
      </c>
      <c r="S33" s="22">
        <v>-1.125</v>
      </c>
      <c r="T33" s="22">
        <v>-0.625</v>
      </c>
      <c r="U33">
        <v>-0.5</v>
      </c>
      <c r="V33">
        <v>-5.2250000000000019E-2</v>
      </c>
      <c r="W33" s="24">
        <v>-6.3500000000000001E-2</v>
      </c>
      <c r="X33">
        <v>-4.3374999999999997E-2</v>
      </c>
      <c r="Y33" s="22">
        <v>-1.25</v>
      </c>
      <c r="Z33" s="22">
        <v>-6.2E-2</v>
      </c>
      <c r="AA33" s="22">
        <v>1.9875</v>
      </c>
      <c r="AB33" s="23">
        <v>0.92500000000000004</v>
      </c>
      <c r="AC33" s="22">
        <v>0.92499999999999993</v>
      </c>
      <c r="AD33" s="22">
        <v>-5.0000000000000044E-3</v>
      </c>
      <c r="AE33" s="22">
        <v>-8.7499999999999967E-2</v>
      </c>
      <c r="AF33" s="22" t="e">
        <f>VLOOKUP(A33,#REF!,5,FALSE)</f>
        <v>#REF!</v>
      </c>
      <c r="AG33" s="25">
        <v>-0.51405534755973248</v>
      </c>
      <c r="AH33" s="25">
        <v>-0.62858376759986045</v>
      </c>
      <c r="AI33" s="47">
        <v>-2.4346674834236914E-3</v>
      </c>
      <c r="AJ33" s="44">
        <v>1.6203703703703711</v>
      </c>
      <c r="AK33" s="44">
        <v>3.2451923076923075</v>
      </c>
      <c r="AL33" s="44">
        <v>2.3594929236743223</v>
      </c>
      <c r="AM33" s="22">
        <v>3.7499999999999978E-2</v>
      </c>
      <c r="AN33" s="22" t="s">
        <v>925</v>
      </c>
      <c r="AO33" s="22" t="s">
        <v>925</v>
      </c>
      <c r="AP33" s="22"/>
      <c r="AQ33" s="22"/>
      <c r="AR33" s="22"/>
      <c r="AS33" s="22"/>
      <c r="AT33" s="22">
        <v>0.125</v>
      </c>
    </row>
    <row r="34" spans="1:46" x14ac:dyDescent="0.25">
      <c r="A34" t="s">
        <v>134</v>
      </c>
      <c r="B34" t="str">
        <f>VLOOKUP(A34,'site info'!A:B,2,FALSE)</f>
        <v>CC</v>
      </c>
      <c r="C34">
        <f>VLOOKUP(A34,'CCsite list'!A:E,4,FALSE)</f>
        <v>35.467942389999997</v>
      </c>
      <c r="D34">
        <f>VLOOKUP(A34,'CCsite list'!A:E,5,FALSE)</f>
        <v>-77.009042890000003</v>
      </c>
      <c r="E34" s="20">
        <v>10</v>
      </c>
      <c r="F34" s="21" t="s">
        <v>46</v>
      </c>
      <c r="G34" s="21" t="s">
        <v>28</v>
      </c>
      <c r="H34" s="21" t="s">
        <v>26</v>
      </c>
      <c r="I34" s="21" t="s">
        <v>37</v>
      </c>
      <c r="J34" s="21" t="s">
        <v>1040</v>
      </c>
      <c r="K34" s="20">
        <v>0.1</v>
      </c>
      <c r="L34" s="22">
        <v>-4.3869999999999996</v>
      </c>
      <c r="M34" s="22">
        <v>-4.3869999999999996</v>
      </c>
      <c r="N34" s="22">
        <v>-156.42500000000001</v>
      </c>
      <c r="O34" s="22">
        <v>-110.55</v>
      </c>
      <c r="P34" s="22">
        <v>-123</v>
      </c>
      <c r="Q34" s="22">
        <v>-233.55</v>
      </c>
      <c r="R34" s="22">
        <v>7.9999999999999988E-2</v>
      </c>
      <c r="S34" s="22">
        <v>0.6</v>
      </c>
      <c r="T34" s="22">
        <v>0.5</v>
      </c>
      <c r="U34">
        <v>0.2</v>
      </c>
      <c r="V34">
        <v>4.8000000000000039E-3</v>
      </c>
      <c r="W34" s="24">
        <v>7.5000000000000179E-3</v>
      </c>
      <c r="X34">
        <v>2.200000000000024E-3</v>
      </c>
      <c r="Y34" s="22">
        <v>0.4</v>
      </c>
      <c r="Z34" s="22">
        <v>1.7999999999999794E-3</v>
      </c>
      <c r="AA34" s="22">
        <v>-0.03</v>
      </c>
      <c r="AB34" s="23">
        <v>-0.16999999999999998</v>
      </c>
      <c r="AC34" s="22">
        <v>0</v>
      </c>
      <c r="AD34" s="22">
        <v>1.7999999999999971E-2</v>
      </c>
      <c r="AE34" s="22">
        <v>1.0000000000000054E-2</v>
      </c>
      <c r="AF34" s="22" t="e">
        <f>VLOOKUP(A34,#REF!,5,FALSE)</f>
        <v>#REF!</v>
      </c>
      <c r="AG34" s="25">
        <v>0.37999657588786706</v>
      </c>
      <c r="AH34" s="25">
        <v>0.30463143545120913</v>
      </c>
      <c r="AI34" s="47">
        <v>6.5008074948119624E-2</v>
      </c>
      <c r="AJ34" s="44">
        <v>0.35897435897435981</v>
      </c>
      <c r="AK34" s="44">
        <v>0</v>
      </c>
      <c r="AL34" s="44">
        <v>2.5244153040686195</v>
      </c>
      <c r="AM34" s="22">
        <v>1.0000000000000009E-2</v>
      </c>
      <c r="AN34" s="22">
        <v>3.6400000000000032</v>
      </c>
      <c r="AO34" s="22">
        <v>2.2000000000000002</v>
      </c>
      <c r="AP34" s="22"/>
      <c r="AQ34" s="22"/>
      <c r="AR34" s="22"/>
      <c r="AS34" s="22"/>
      <c r="AT34" s="22">
        <v>-0.1</v>
      </c>
    </row>
    <row r="35" spans="1:46" x14ac:dyDescent="0.25">
      <c r="A35" t="s">
        <v>141</v>
      </c>
      <c r="B35" t="str">
        <f>VLOOKUP(A35,'site info'!A:B,2,FALSE)</f>
        <v>CC</v>
      </c>
      <c r="C35">
        <f>VLOOKUP(A35,'CCsite list'!A:E,4,FALSE)</f>
        <v>34.826689999999999</v>
      </c>
      <c r="D35">
        <f>VLOOKUP(A35,'CCsite list'!A:E,5,FALSE)</f>
        <v>-77.176479999999998</v>
      </c>
      <c r="E35" s="20">
        <v>15</v>
      </c>
      <c r="F35" s="21" t="s">
        <v>46</v>
      </c>
      <c r="G35" s="21" t="s">
        <v>28</v>
      </c>
      <c r="H35" s="21" t="s">
        <v>26</v>
      </c>
      <c r="I35" s="21" t="s">
        <v>37</v>
      </c>
      <c r="J35" s="21" t="s">
        <v>1044</v>
      </c>
      <c r="K35" s="20">
        <v>0.5</v>
      </c>
      <c r="L35" s="22">
        <v>2.5666666666666536E-2</v>
      </c>
      <c r="M35" s="22">
        <v>2.5666666666666536E-2</v>
      </c>
      <c r="N35" s="22">
        <v>43.81333333333334</v>
      </c>
      <c r="O35" s="22">
        <v>7.9333333333333336</v>
      </c>
      <c r="P35" s="22">
        <v>36.133333333333333</v>
      </c>
      <c r="Q35" s="22">
        <v>44.06666666666667</v>
      </c>
      <c r="R35" s="22">
        <v>6.6666666666666666E-2</v>
      </c>
      <c r="S35" s="22">
        <v>-0.53333333333333333</v>
      </c>
      <c r="T35" s="22">
        <v>0.66666666666666663</v>
      </c>
      <c r="U35">
        <v>-1.2666666666666666</v>
      </c>
      <c r="V35">
        <v>-4.6666666666666263E-3</v>
      </c>
      <c r="W35" s="24">
        <v>1.9266666666666647E-2</v>
      </c>
      <c r="X35">
        <v>-3.6266666666666669E-2</v>
      </c>
      <c r="Y35" s="22">
        <v>-0.53333333333333333</v>
      </c>
      <c r="Z35" s="22">
        <v>-5.2000000000000197E-3</v>
      </c>
      <c r="AA35" s="22">
        <v>-1.3333333333333334E-2</v>
      </c>
      <c r="AB35" s="23">
        <v>-0.17333333333333334</v>
      </c>
      <c r="AC35" s="22">
        <v>-7.3333333333333334E-2</v>
      </c>
      <c r="AD35" s="22">
        <v>-4.6666666666666853E-3</v>
      </c>
      <c r="AE35" s="22">
        <v>6.6666666666666428E-3</v>
      </c>
      <c r="AF35" s="22" t="e">
        <f>VLOOKUP(A35,#REF!,5,FALSE)</f>
        <v>#REF!</v>
      </c>
      <c r="AG35" s="25">
        <v>-0.20745642949855353</v>
      </c>
      <c r="AH35" s="25">
        <v>0.38169222822284848</v>
      </c>
      <c r="AI35" s="47">
        <v>-4.218425607532398E-2</v>
      </c>
      <c r="AJ35" s="44">
        <v>0.14260249554367235</v>
      </c>
      <c r="AK35" s="44">
        <v>-0.37825059101654807</v>
      </c>
      <c r="AL35" s="44">
        <v>-1.3792965468507699</v>
      </c>
      <c r="AM35" s="22">
        <v>6.6666666666666723E-3</v>
      </c>
      <c r="AN35" s="22">
        <v>-9.7466666666666661</v>
      </c>
      <c r="AO35" s="22">
        <v>-2.7333333333333334</v>
      </c>
      <c r="AP35" s="22"/>
      <c r="AQ35" s="22"/>
      <c r="AR35" s="22"/>
      <c r="AS35" s="22"/>
      <c r="AT35" s="22">
        <v>-0.13333333333333333</v>
      </c>
    </row>
    <row r="36" spans="1:46" x14ac:dyDescent="0.25">
      <c r="A36" t="s">
        <v>401</v>
      </c>
      <c r="B36" t="str">
        <f>VLOOKUP(A36,'site info'!A:B,2,FALSE)</f>
        <v>PCS</v>
      </c>
      <c r="C36">
        <f>VLOOKUP(A36,'CCsite list'!A:E,4,FALSE)</f>
        <v>35.340409000000001</v>
      </c>
      <c r="D36">
        <f>VLOOKUP(A36,'CCsite list'!A:E,5,FALSE)</f>
        <v>-76.778639999999996</v>
      </c>
      <c r="E36" s="20">
        <v>9</v>
      </c>
      <c r="F36" s="21" t="s">
        <v>46</v>
      </c>
      <c r="G36" s="21" t="s">
        <v>28</v>
      </c>
      <c r="H36" s="21" t="s">
        <v>26</v>
      </c>
      <c r="I36" s="21" t="s">
        <v>37</v>
      </c>
      <c r="J36" s="21"/>
      <c r="K36" s="20">
        <v>0.4</v>
      </c>
      <c r="L36" s="22" t="s">
        <v>925</v>
      </c>
      <c r="M36" s="22" t="s">
        <v>925</v>
      </c>
      <c r="N36" s="22" t="s">
        <v>925</v>
      </c>
      <c r="O36" s="22" t="s">
        <v>925</v>
      </c>
      <c r="P36" s="22" t="s">
        <v>925</v>
      </c>
      <c r="Q36" s="22" t="s">
        <v>925</v>
      </c>
      <c r="R36" s="22" t="s">
        <v>925</v>
      </c>
      <c r="S36" s="22">
        <v>1</v>
      </c>
      <c r="T36" s="22">
        <v>0.33333333333333331</v>
      </c>
      <c r="U36">
        <v>0.66666666666666663</v>
      </c>
      <c r="V36">
        <v>0.10533333333333335</v>
      </c>
      <c r="W36" s="24">
        <v>7.9777777777777781E-2</v>
      </c>
      <c r="X36">
        <v>0.12766666666666668</v>
      </c>
      <c r="Y36" s="22">
        <v>0.88888888888888884</v>
      </c>
      <c r="Z36" s="22">
        <v>0.11044444444444444</v>
      </c>
      <c r="AA36" s="22">
        <v>-0.52222222222222225</v>
      </c>
      <c r="AB36" s="23">
        <v>-0.37777777777777777</v>
      </c>
      <c r="AC36" s="22">
        <v>-1.1111111111111112</v>
      </c>
      <c r="AD36" s="22">
        <v>8.8888888888888976E-3</v>
      </c>
      <c r="AE36" s="22">
        <v>3.3333333333333312E-2</v>
      </c>
      <c r="AF36" s="22" t="e">
        <f>VLOOKUP(A36,#REF!,5,FALSE)</f>
        <v>#REF!</v>
      </c>
      <c r="AG36" s="25">
        <v>0.77396875127745168</v>
      </c>
      <c r="AH36" s="25">
        <v>0.46272721614012546</v>
      </c>
      <c r="AI36" s="47">
        <v>0.14149689766048634</v>
      </c>
      <c r="AJ36" s="44">
        <v>2.2222222222222223</v>
      </c>
      <c r="AK36" s="44">
        <v>1.8518518518518516</v>
      </c>
      <c r="AL36" s="44">
        <v>1.1313472851934394</v>
      </c>
      <c r="AM36" s="22">
        <v>-2.2222222222222192E-2</v>
      </c>
      <c r="AN36" s="22" t="s">
        <v>925</v>
      </c>
      <c r="AO36" s="22" t="s">
        <v>925</v>
      </c>
      <c r="AP36" s="22"/>
      <c r="AQ36" s="22"/>
      <c r="AR36" s="22"/>
      <c r="AS36" s="22"/>
      <c r="AT36" s="22">
        <v>0.1111111111111111</v>
      </c>
    </row>
    <row r="37" spans="1:46" x14ac:dyDescent="0.25">
      <c r="A37" t="s">
        <v>388</v>
      </c>
      <c r="B37" t="str">
        <f>VLOOKUP(A37,'site info'!A:B,2,FALSE)</f>
        <v>PCS</v>
      </c>
      <c r="C37">
        <f>VLOOKUP(A37,'CCsite list'!A:E,4,FALSE)</f>
        <v>35.332897000000003</v>
      </c>
      <c r="D37">
        <f>VLOOKUP(A37,'CCsite list'!A:E,5,FALSE)</f>
        <v>-76.787425999999996</v>
      </c>
      <c r="E37" s="20">
        <v>9</v>
      </c>
      <c r="F37" s="21" t="s">
        <v>46</v>
      </c>
      <c r="G37" s="21" t="s">
        <v>28</v>
      </c>
      <c r="H37" s="21" t="s">
        <v>26</v>
      </c>
      <c r="I37" s="21" t="s">
        <v>37</v>
      </c>
      <c r="J37" s="21"/>
      <c r="K37" s="20">
        <v>0.1</v>
      </c>
      <c r="L37" s="22" t="s">
        <v>925</v>
      </c>
      <c r="M37" s="22" t="s">
        <v>925</v>
      </c>
      <c r="N37" s="22" t="s">
        <v>925</v>
      </c>
      <c r="O37" s="22" t="s">
        <v>925</v>
      </c>
      <c r="P37" s="22" t="s">
        <v>925</v>
      </c>
      <c r="Q37" s="22" t="s">
        <v>925</v>
      </c>
      <c r="R37" s="22" t="s">
        <v>925</v>
      </c>
      <c r="S37" s="22">
        <v>2.5555555555555554</v>
      </c>
      <c r="T37" s="22">
        <v>1.5555555555555556</v>
      </c>
      <c r="U37">
        <v>1</v>
      </c>
      <c r="V37">
        <v>7.3111111111111099E-2</v>
      </c>
      <c r="W37" s="24">
        <v>9.8666666666666653E-2</v>
      </c>
      <c r="X37">
        <v>5.2888888888888888E-2</v>
      </c>
      <c r="Y37" s="22">
        <v>2.4444444444444446</v>
      </c>
      <c r="Z37" s="22">
        <v>7.5666666666666674E-2</v>
      </c>
      <c r="AA37" s="22">
        <v>2.755555555555556</v>
      </c>
      <c r="AB37" s="23">
        <v>-0.18888888888888888</v>
      </c>
      <c r="AC37" s="22">
        <v>-0.18888888888888891</v>
      </c>
      <c r="AD37" s="22">
        <v>-1.2222222222222258E-2</v>
      </c>
      <c r="AE37" s="22">
        <v>-1.111111111111112E-2</v>
      </c>
      <c r="AF37" s="22" t="e">
        <f>VLOOKUP(A37,#REF!,5,FALSE)</f>
        <v>#REF!</v>
      </c>
      <c r="AG37" s="25">
        <v>0.85338001813295372</v>
      </c>
      <c r="AH37" s="25">
        <v>0.7265065567920046</v>
      </c>
      <c r="AI37" s="47">
        <v>0.13275977951014953</v>
      </c>
      <c r="AJ37" s="44">
        <v>-9.2592592592587331E-3</v>
      </c>
      <c r="AK37" s="44">
        <v>0.46296296296296269</v>
      </c>
      <c r="AL37" s="44">
        <v>1.1793241789523075</v>
      </c>
      <c r="AM37" s="22">
        <v>0</v>
      </c>
      <c r="AN37" s="22" t="s">
        <v>925</v>
      </c>
      <c r="AO37" s="22" t="s">
        <v>925</v>
      </c>
      <c r="AP37" s="22"/>
      <c r="AQ37" s="22"/>
      <c r="AR37" s="22"/>
      <c r="AS37" s="22"/>
      <c r="AT37" s="22">
        <v>0.1111111111111111</v>
      </c>
    </row>
    <row r="38" spans="1:46" x14ac:dyDescent="0.25">
      <c r="A38" t="s">
        <v>411</v>
      </c>
      <c r="B38" t="str">
        <f>VLOOKUP(A38,'site info'!A:B,2,FALSE)</f>
        <v>PCS</v>
      </c>
      <c r="C38">
        <f>VLOOKUP(A38,'CCsite list'!A:E,4,FALSE)</f>
        <v>35.332844000000001</v>
      </c>
      <c r="D38">
        <f>VLOOKUP(A38,'CCsite list'!A:E,5,FALSE)</f>
        <v>-76.735923</v>
      </c>
      <c r="E38" s="20">
        <v>9</v>
      </c>
      <c r="F38" s="21" t="s">
        <v>55</v>
      </c>
      <c r="G38" s="21" t="s">
        <v>77</v>
      </c>
      <c r="H38" s="21" t="s">
        <v>26</v>
      </c>
      <c r="I38" s="21" t="s">
        <v>37</v>
      </c>
      <c r="J38" s="21"/>
      <c r="K38" s="20">
        <v>0.3</v>
      </c>
      <c r="L38" s="22" t="s">
        <v>925</v>
      </c>
      <c r="M38" s="22" t="s">
        <v>925</v>
      </c>
      <c r="N38" s="22" t="s">
        <v>925</v>
      </c>
      <c r="O38" s="22" t="s">
        <v>925</v>
      </c>
      <c r="P38" s="22" t="s">
        <v>925</v>
      </c>
      <c r="Q38" s="22" t="s">
        <v>925</v>
      </c>
      <c r="R38" s="22" t="s">
        <v>925</v>
      </c>
      <c r="S38" s="22">
        <v>0.44444444444444442</v>
      </c>
      <c r="T38" s="22">
        <v>0.55555555555555558</v>
      </c>
      <c r="U38">
        <v>-0.1111111111111111</v>
      </c>
      <c r="V38">
        <v>1.8999999999999979E-2</v>
      </c>
      <c r="W38" s="24">
        <v>5.4333333333333317E-2</v>
      </c>
      <c r="X38">
        <v>-9.7777777777777863E-3</v>
      </c>
      <c r="Y38" s="22">
        <v>0.55555555555555558</v>
      </c>
      <c r="Z38" s="22">
        <v>2.5333333333333357E-2</v>
      </c>
      <c r="AA38" s="22">
        <v>-1.1222222222222222</v>
      </c>
      <c r="AB38" s="23">
        <v>-0.61111111111111116</v>
      </c>
      <c r="AC38" s="22">
        <v>-0.61111111111111116</v>
      </c>
      <c r="AD38" s="22">
        <v>3.555555555555559E-2</v>
      </c>
      <c r="AE38" s="22">
        <v>5.5555555555555552E-2</v>
      </c>
      <c r="AF38" s="22" t="e">
        <f>VLOOKUP(A38,#REF!,5,FALSE)</f>
        <v>#REF!</v>
      </c>
      <c r="AG38" s="25">
        <v>0.36741224623725838</v>
      </c>
      <c r="AH38" s="25">
        <v>0.56110525440661085</v>
      </c>
      <c r="AI38" s="47">
        <v>9.753987264141914E-2</v>
      </c>
      <c r="AJ38" s="44">
        <v>0.92592592592592693</v>
      </c>
      <c r="AK38" s="44">
        <v>-1.2820512820512815</v>
      </c>
      <c r="AL38" s="44">
        <v>1.4197004090103233</v>
      </c>
      <c r="AM38" s="22">
        <v>2.2222222222222192E-2</v>
      </c>
      <c r="AN38" s="22" t="s">
        <v>925</v>
      </c>
      <c r="AO38" s="22" t="s">
        <v>925</v>
      </c>
      <c r="AP38" s="22"/>
      <c r="AQ38" s="22"/>
      <c r="AR38" s="22"/>
      <c r="AS38" s="22"/>
      <c r="AT38" s="22">
        <v>-0.1111111111111111</v>
      </c>
    </row>
    <row r="39" spans="1:46" x14ac:dyDescent="0.25">
      <c r="A39" t="s">
        <v>551</v>
      </c>
      <c r="B39" t="str">
        <f>VLOOKUP(A39,'site info'!A:B,2,FALSE)</f>
        <v>Taillie</v>
      </c>
      <c r="C39">
        <f>VLOOKUP(A39,'CCsite list'!A:E,4,FALSE)</f>
        <v>35.601868187299999</v>
      </c>
      <c r="D39">
        <f>VLOOKUP(A39,'CCsite list'!A:E,5,FALSE)</f>
        <v>-75.853054669200006</v>
      </c>
      <c r="E39" s="20">
        <v>13</v>
      </c>
      <c r="F39" s="21" t="s">
        <v>46</v>
      </c>
      <c r="G39" s="21" t="s">
        <v>77</v>
      </c>
      <c r="H39" s="21" t="s">
        <v>26</v>
      </c>
      <c r="I39" s="21" t="s">
        <v>37</v>
      </c>
      <c r="J39" s="21" t="s">
        <v>1040</v>
      </c>
      <c r="K39" s="20">
        <v>0.30480000000000002</v>
      </c>
      <c r="L39" s="22">
        <v>-3.8307692307692305</v>
      </c>
      <c r="M39" s="22">
        <v>-3.8307692307692305</v>
      </c>
      <c r="N39" s="22">
        <v>26.861538461538466</v>
      </c>
      <c r="O39" s="22">
        <v>-20.084615384615386</v>
      </c>
      <c r="P39" s="22">
        <v>-22.015384615384619</v>
      </c>
      <c r="Q39" s="22">
        <v>-42.098901098901131</v>
      </c>
      <c r="R39" s="22">
        <v>6.9230769230769193E-2</v>
      </c>
      <c r="S39" s="22">
        <v>0.23076923076923078</v>
      </c>
      <c r="T39" s="22">
        <v>0.53846153846153844</v>
      </c>
      <c r="U39">
        <v>-0.23076923076923078</v>
      </c>
      <c r="V39">
        <v>1.4769230769230748E-2</v>
      </c>
      <c r="W39" s="24">
        <v>6.3076923076923058E-2</v>
      </c>
      <c r="X39">
        <v>-2.7769230769230751E-2</v>
      </c>
      <c r="Y39" s="22">
        <v>0</v>
      </c>
      <c r="Z39" s="22">
        <v>3.8461538461537643E-4</v>
      </c>
      <c r="AA39" s="22">
        <v>0.1</v>
      </c>
      <c r="AB39" s="23">
        <v>0.48461538461538461</v>
      </c>
      <c r="AC39" s="22">
        <v>0.43076923076923074</v>
      </c>
      <c r="AD39" s="22">
        <v>-7.692307692307665E-3</v>
      </c>
      <c r="AE39" s="22">
        <v>-6.153846153846159E-2</v>
      </c>
      <c r="AF39" s="22" t="e">
        <f>VLOOKUP(A39,#REF!,5,FALSE)</f>
        <v>#REF!</v>
      </c>
      <c r="AG39" s="25">
        <v>0.11807075677853646</v>
      </c>
      <c r="AH39" s="25">
        <v>0.31652755567335117</v>
      </c>
      <c r="AI39" s="47">
        <v>9.3073973274045971E-2</v>
      </c>
      <c r="AJ39" s="44">
        <v>2.5274725274725278</v>
      </c>
      <c r="AK39" s="44">
        <v>-0.55944055944055893</v>
      </c>
      <c r="AL39" s="44">
        <v>0.62111032285938217</v>
      </c>
      <c r="AM39" s="22">
        <v>4.6153846153846129E-2</v>
      </c>
      <c r="AN39" s="22">
        <v>-5.046153846153846</v>
      </c>
      <c r="AO39" s="22">
        <v>-0.46153846153846156</v>
      </c>
      <c r="AP39" s="22"/>
      <c r="AQ39" s="22"/>
      <c r="AR39" s="22"/>
      <c r="AS39" s="22"/>
      <c r="AT39" s="22">
        <v>7.6923076923076927E-2</v>
      </c>
    </row>
    <row r="40" spans="1:46" x14ac:dyDescent="0.25">
      <c r="A40" t="s">
        <v>562</v>
      </c>
      <c r="B40" t="str">
        <f>VLOOKUP(A40,'site info'!A:B,2,FALSE)</f>
        <v>Taillie</v>
      </c>
      <c r="C40">
        <f>VLOOKUP(A40,'CCsite list'!A:E,4,FALSE)</f>
        <v>35.600611343899999</v>
      </c>
      <c r="D40">
        <f>VLOOKUP(A40,'CCsite list'!A:E,5,FALSE)</f>
        <v>-75.855141763700004</v>
      </c>
      <c r="E40" s="20">
        <v>13</v>
      </c>
      <c r="F40" s="21" t="s">
        <v>46</v>
      </c>
      <c r="G40" s="21" t="s">
        <v>47</v>
      </c>
      <c r="H40" s="21" t="s">
        <v>257</v>
      </c>
      <c r="I40" s="21" t="s">
        <v>37</v>
      </c>
      <c r="J40" s="21" t="s">
        <v>1040</v>
      </c>
      <c r="K40" s="20">
        <v>0.30480000000000002</v>
      </c>
      <c r="L40" s="22">
        <v>-7.6384615384615397</v>
      </c>
      <c r="M40" s="22">
        <v>-7.6384615384615397</v>
      </c>
      <c r="N40" s="22">
        <v>-277.33076923076919</v>
      </c>
      <c r="O40" s="22">
        <v>-97.65384615384616</v>
      </c>
      <c r="P40" s="22">
        <v>-151.92307692307693</v>
      </c>
      <c r="Q40" s="22">
        <v>-249.57142857142861</v>
      </c>
      <c r="R40" s="22">
        <v>6.1538461538461528E-2</v>
      </c>
      <c r="S40" s="22">
        <v>0.15384615384615385</v>
      </c>
      <c r="T40" s="22">
        <v>0.23076923076923078</v>
      </c>
      <c r="U40">
        <v>-7.6923076923076927E-2</v>
      </c>
      <c r="V40">
        <v>3.2461538461538458E-2</v>
      </c>
      <c r="W40" s="24">
        <v>5.5461538461538451E-2</v>
      </c>
      <c r="X40">
        <v>0</v>
      </c>
      <c r="Y40" s="22">
        <v>7.6923076923076927E-2</v>
      </c>
      <c r="Z40" s="22">
        <v>1.7999999999999999E-2</v>
      </c>
      <c r="AA40" s="22">
        <v>0</v>
      </c>
      <c r="AB40" s="23">
        <v>0</v>
      </c>
      <c r="AC40" s="22">
        <v>0</v>
      </c>
      <c r="AD40" s="22">
        <v>7.3076923076923095E-2</v>
      </c>
      <c r="AE40" s="22">
        <v>-7.692307692307665E-3</v>
      </c>
      <c r="AF40" s="22" t="e">
        <f>VLOOKUP(A40,#REF!,5,FALSE)</f>
        <v>#REF!</v>
      </c>
      <c r="AG40" s="25">
        <v>0.39510201138760637</v>
      </c>
      <c r="AH40" s="25">
        <v>0.3795861712205475</v>
      </c>
      <c r="AI40" s="47">
        <v>-0.2516337152037042</v>
      </c>
      <c r="AJ40" s="44">
        <v>0</v>
      </c>
      <c r="AK40" s="44">
        <v>-1.2820512820512813</v>
      </c>
      <c r="AL40" s="44">
        <v>-0.26473772874442586</v>
      </c>
      <c r="AM40" s="22">
        <v>1.5384615384615398E-2</v>
      </c>
      <c r="AN40" s="22">
        <v>0</v>
      </c>
      <c r="AO40" s="22">
        <v>0</v>
      </c>
      <c r="AP40" s="22"/>
      <c r="AQ40" s="22"/>
      <c r="AR40" s="22"/>
      <c r="AS40" s="22"/>
      <c r="AT40" s="22">
        <v>0</v>
      </c>
    </row>
    <row r="41" spans="1:46" x14ac:dyDescent="0.25">
      <c r="A41" t="s">
        <v>572</v>
      </c>
      <c r="B41" t="str">
        <f>VLOOKUP(A41,'site info'!A:B,2,FALSE)</f>
        <v>Taillie</v>
      </c>
      <c r="C41">
        <f>VLOOKUP(A41,'CCsite list'!A:E,4,FALSE)</f>
        <v>35.6007498138</v>
      </c>
      <c r="D41">
        <f>VLOOKUP(A41,'CCsite list'!A:E,5,FALSE)</f>
        <v>-75.853155276400003</v>
      </c>
      <c r="E41" s="20">
        <v>13</v>
      </c>
      <c r="F41" s="21" t="s">
        <v>46</v>
      </c>
      <c r="G41" s="21" t="s">
        <v>47</v>
      </c>
      <c r="H41" s="21" t="s">
        <v>45</v>
      </c>
      <c r="I41" s="21" t="s">
        <v>37</v>
      </c>
      <c r="J41" s="21" t="s">
        <v>1040</v>
      </c>
      <c r="K41" s="20">
        <v>0.34834285714285712</v>
      </c>
      <c r="L41" s="22">
        <v>-3.6907692307692312</v>
      </c>
      <c r="M41" s="22">
        <v>-3.6907692307692312</v>
      </c>
      <c r="N41" s="22">
        <v>94.515384615384605</v>
      </c>
      <c r="O41" s="22">
        <v>-45.176923076923075</v>
      </c>
      <c r="P41" s="22">
        <v>-52.869230769230768</v>
      </c>
      <c r="Q41" s="22">
        <v>-98.04395604395603</v>
      </c>
      <c r="R41" s="22">
        <v>8.4615384615384662E-2</v>
      </c>
      <c r="S41" s="22">
        <v>-0.15384615384615385</v>
      </c>
      <c r="T41" s="22">
        <v>0.23076923076923078</v>
      </c>
      <c r="U41">
        <v>-0.38461538461538464</v>
      </c>
      <c r="V41">
        <v>-1.7384615384615384E-2</v>
      </c>
      <c r="W41" s="24">
        <v>3.746153846153847E-2</v>
      </c>
      <c r="X41">
        <v>-0.13330769230769232</v>
      </c>
      <c r="Y41" s="22">
        <v>-0.23076923076923078</v>
      </c>
      <c r="Z41" s="22">
        <v>-2.7846153846153854E-2</v>
      </c>
      <c r="AA41" s="22">
        <v>0</v>
      </c>
      <c r="AB41" s="23">
        <v>0</v>
      </c>
      <c r="AC41" s="22">
        <v>0</v>
      </c>
      <c r="AD41" s="22">
        <v>0.11307692307692306</v>
      </c>
      <c r="AE41" s="22">
        <v>6.1538461538461528E-2</v>
      </c>
      <c r="AF41" s="22" t="e">
        <f>VLOOKUP(A41,#REF!,5,FALSE)</f>
        <v>#REF!</v>
      </c>
      <c r="AG41" s="25">
        <v>0.17272397931189223</v>
      </c>
      <c r="AH41" s="25">
        <v>0.4584276413858237</v>
      </c>
      <c r="AI41" s="47">
        <v>-0.50471152930228458</v>
      </c>
      <c r="AJ41" s="44">
        <v>0.76923076923076927</v>
      </c>
      <c r="AK41" s="44">
        <v>-1.9230769230769231</v>
      </c>
      <c r="AL41" s="44">
        <v>-1.4001430324847872</v>
      </c>
      <c r="AM41" s="22">
        <v>5.3846153846153863E-2</v>
      </c>
      <c r="AN41" s="22">
        <v>-0.53076923076923077</v>
      </c>
      <c r="AO41" s="22">
        <v>-7.6923076923076927E-2</v>
      </c>
      <c r="AP41" s="22"/>
      <c r="AQ41" s="22"/>
      <c r="AR41" s="22"/>
      <c r="AS41" s="22"/>
      <c r="AT41" s="22">
        <v>0</v>
      </c>
    </row>
    <row r="42" spans="1:46" x14ac:dyDescent="0.25">
      <c r="A42" t="s">
        <v>148</v>
      </c>
      <c r="B42" t="str">
        <f>VLOOKUP(A42,'site info'!A:B,2,FALSE)</f>
        <v>CC</v>
      </c>
      <c r="C42">
        <f>VLOOKUP(A42,'CCsite list'!A:E,4,FALSE)</f>
        <v>35.42403006</v>
      </c>
      <c r="D42">
        <f>VLOOKUP(A42,'CCsite list'!A:E,5,FALSE)</f>
        <v>-76.901658159999997</v>
      </c>
      <c r="E42" s="20">
        <v>10</v>
      </c>
      <c r="F42" s="21" t="s">
        <v>46</v>
      </c>
      <c r="G42" s="21" t="s">
        <v>28</v>
      </c>
      <c r="H42" s="21" t="s">
        <v>26</v>
      </c>
      <c r="I42" s="21" t="s">
        <v>37</v>
      </c>
      <c r="J42" s="21" t="s">
        <v>1041</v>
      </c>
      <c r="K42" s="20">
        <v>0.3</v>
      </c>
      <c r="L42" s="22">
        <v>-0.81900000000000017</v>
      </c>
      <c r="M42" s="22">
        <v>-0.81900000000000017</v>
      </c>
      <c r="N42" s="22">
        <v>-5.4</v>
      </c>
      <c r="O42" s="22">
        <v>-18.899999999999999</v>
      </c>
      <c r="P42" s="22">
        <v>-16.7</v>
      </c>
      <c r="Q42" s="22">
        <v>-35.6</v>
      </c>
      <c r="R42" s="22">
        <v>0.05</v>
      </c>
      <c r="S42" s="22">
        <v>-0.3</v>
      </c>
      <c r="T42" s="22">
        <v>-0.2</v>
      </c>
      <c r="U42">
        <v>0.1</v>
      </c>
      <c r="V42">
        <v>-2.7000000000000136E-3</v>
      </c>
      <c r="W42" s="24">
        <v>-7.9000000000000181E-3</v>
      </c>
      <c r="X42">
        <v>2.1999999999999797E-3</v>
      </c>
      <c r="Y42" s="22">
        <v>-0.1</v>
      </c>
      <c r="Z42" s="22">
        <v>-2.7000000000000136E-3</v>
      </c>
      <c r="AA42" s="22">
        <v>-0.03</v>
      </c>
      <c r="AB42" s="23">
        <v>0.13</v>
      </c>
      <c r="AC42" s="22">
        <v>-0.13</v>
      </c>
      <c r="AD42" s="22">
        <v>4.9999999999999819E-3</v>
      </c>
      <c r="AE42" s="22">
        <v>2.0000000000000018E-2</v>
      </c>
      <c r="AF42" s="22" t="e">
        <f>VLOOKUP(A42,#REF!,5,FALSE)</f>
        <v>#REF!</v>
      </c>
      <c r="AG42" s="25">
        <v>3.1907942067031313E-2</v>
      </c>
      <c r="AH42" s="25">
        <v>-1.8155377416339748E-2</v>
      </c>
      <c r="AI42" s="47">
        <v>-2.9623848785979769E-2</v>
      </c>
      <c r="AJ42" s="44">
        <v>0.64102564102564052</v>
      </c>
      <c r="AK42" s="44">
        <v>1.0881801125703565</v>
      </c>
      <c r="AL42" s="44">
        <v>-0.2540619617527774</v>
      </c>
      <c r="AM42" s="22">
        <v>1.9999999999999973E-2</v>
      </c>
      <c r="AN42" s="22">
        <v>6.6799999999999979</v>
      </c>
      <c r="AO42" s="22">
        <v>4.2</v>
      </c>
      <c r="AP42" s="22"/>
      <c r="AQ42" s="22"/>
      <c r="AR42" s="22"/>
      <c r="AS42" s="22"/>
      <c r="AT42" s="22">
        <v>0.1</v>
      </c>
    </row>
    <row r="43" spans="1:46" x14ac:dyDescent="0.25">
      <c r="A43" t="s">
        <v>582</v>
      </c>
      <c r="B43" t="str">
        <f>VLOOKUP(A43,'site info'!A:B,2,FALSE)</f>
        <v>Taillie</v>
      </c>
      <c r="C43">
        <f>VLOOKUP(A43,'CCsite list'!A:E,4,FALSE)</f>
        <v>35.940875997500001</v>
      </c>
      <c r="D43">
        <f>VLOOKUP(A43,'CCsite list'!A:E,5,FALSE)</f>
        <v>-75.820384086199994</v>
      </c>
      <c r="E43" s="20">
        <v>12</v>
      </c>
      <c r="F43" s="21" t="s">
        <v>27</v>
      </c>
      <c r="G43" s="21" t="s">
        <v>28</v>
      </c>
      <c r="H43" s="21" t="s">
        <v>26</v>
      </c>
      <c r="I43" s="21" t="s">
        <v>37</v>
      </c>
      <c r="J43" s="21" t="s">
        <v>1040</v>
      </c>
      <c r="K43" s="20">
        <v>0.52251428571428571</v>
      </c>
      <c r="L43" s="22">
        <v>-1.3366666666666667</v>
      </c>
      <c r="M43" s="22">
        <v>-1.3366666666666667</v>
      </c>
      <c r="N43" s="22">
        <v>0.83333333333333337</v>
      </c>
      <c r="O43" s="22">
        <v>-32.316666666666663</v>
      </c>
      <c r="P43" s="22">
        <v>-24.116666666666664</v>
      </c>
      <c r="Q43" s="22">
        <v>-56.428571428571445</v>
      </c>
      <c r="R43" s="22">
        <v>8.3333333333333783E-3</v>
      </c>
      <c r="S43" s="22">
        <v>0.66666666666666663</v>
      </c>
      <c r="T43" s="22">
        <v>0.33333333333333331</v>
      </c>
      <c r="U43">
        <v>0.33333333333333331</v>
      </c>
      <c r="V43">
        <v>4.4166666666666653E-2</v>
      </c>
      <c r="W43" s="24">
        <v>0.14433333333333334</v>
      </c>
      <c r="X43">
        <v>2.7333333333333359E-2</v>
      </c>
      <c r="Y43" s="22">
        <v>0.58333333333333337</v>
      </c>
      <c r="Z43" s="22">
        <v>3.9833333333333311E-2</v>
      </c>
      <c r="AA43" s="22">
        <v>1.6666666666666666E-2</v>
      </c>
      <c r="AB43" s="23">
        <v>0.41666666666666669</v>
      </c>
      <c r="AC43" s="22">
        <v>0.41666666666666669</v>
      </c>
      <c r="AD43" s="22">
        <v>-3.2499999999999973E-2</v>
      </c>
      <c r="AE43" s="22">
        <v>-0.16666666666666666</v>
      </c>
      <c r="AF43" s="22" t="e">
        <f>VLOOKUP(A43,#REF!,5,FALSE)</f>
        <v>#REF!</v>
      </c>
      <c r="AG43" s="25">
        <v>0.32408564569961307</v>
      </c>
      <c r="AH43" s="25">
        <v>0.34836165729157909</v>
      </c>
      <c r="AI43" s="47">
        <v>0.57788299770810458</v>
      </c>
      <c r="AJ43" s="44">
        <v>1.6203703703703702</v>
      </c>
      <c r="AK43" s="44">
        <v>-3.3333333333333335</v>
      </c>
      <c r="AL43" s="44">
        <v>0.8480735360909174</v>
      </c>
      <c r="AM43" s="22">
        <v>-8.3333333333333037E-3</v>
      </c>
      <c r="AN43" s="22">
        <v>-11.991666666666667</v>
      </c>
      <c r="AO43" s="22">
        <v>8.3333333333333329E-2</v>
      </c>
      <c r="AP43" s="22"/>
      <c r="AQ43" s="22"/>
      <c r="AR43" s="22"/>
      <c r="AS43" s="22"/>
      <c r="AT43" s="22">
        <v>8.3333333333333329E-2</v>
      </c>
    </row>
    <row r="44" spans="1:46" x14ac:dyDescent="0.25">
      <c r="A44" t="s">
        <v>593</v>
      </c>
      <c r="B44" t="str">
        <f>VLOOKUP(A44,'site info'!A:B,2,FALSE)</f>
        <v>Taillie</v>
      </c>
      <c r="C44">
        <f>VLOOKUP(A44,'CCsite list'!A:E,4,FALSE)</f>
        <v>35.958558278600002</v>
      </c>
      <c r="D44">
        <f>VLOOKUP(A44,'CCsite list'!A:E,5,FALSE)</f>
        <v>-75.819068650299997</v>
      </c>
      <c r="E44" s="20">
        <v>12</v>
      </c>
      <c r="F44" s="21" t="s">
        <v>46</v>
      </c>
      <c r="G44" s="21" t="s">
        <v>47</v>
      </c>
      <c r="H44" s="21" t="s">
        <v>257</v>
      </c>
      <c r="I44" s="21" t="s">
        <v>37</v>
      </c>
      <c r="J44" s="21" t="s">
        <v>1040</v>
      </c>
      <c r="K44" s="20">
        <v>0.43542857142857144</v>
      </c>
      <c r="L44" s="22">
        <v>-11.299999999999999</v>
      </c>
      <c r="M44" s="22">
        <v>-11.299999999999999</v>
      </c>
      <c r="N44" s="22">
        <v>-284.44166666666666</v>
      </c>
      <c r="O44" s="22">
        <v>-110.64999999999999</v>
      </c>
      <c r="P44" s="22">
        <v>-140.54999999999998</v>
      </c>
      <c r="Q44" s="22">
        <v>-251.20238095238093</v>
      </c>
      <c r="R44" s="22">
        <v>9.1666666666666716E-2</v>
      </c>
      <c r="S44" s="22">
        <v>8.3333333333333329E-2</v>
      </c>
      <c r="T44" s="22">
        <v>8.3333333333333329E-2</v>
      </c>
      <c r="U44">
        <v>0</v>
      </c>
      <c r="V44">
        <v>1.0583333333333353E-2</v>
      </c>
      <c r="W44" s="24">
        <v>1.9833333333333331E-2</v>
      </c>
      <c r="X44">
        <v>2.5000000000000949E-4</v>
      </c>
      <c r="Y44" s="22">
        <v>8.3333333333333329E-2</v>
      </c>
      <c r="Z44" s="22">
        <v>1.0583333333333353E-2</v>
      </c>
      <c r="AA44" s="22">
        <v>0</v>
      </c>
      <c r="AB44" s="23">
        <v>0</v>
      </c>
      <c r="AC44" s="22">
        <v>0</v>
      </c>
      <c r="AD44" s="22">
        <v>-2.7500000000000007E-2</v>
      </c>
      <c r="AE44" s="22">
        <v>1.666666666666668E-2</v>
      </c>
      <c r="AF44" s="22" t="e">
        <f>VLOOKUP(A44,#REF!,5,FALSE)</f>
        <v>#REF!</v>
      </c>
      <c r="AG44" s="25">
        <v>-1.1844635310912585E-2</v>
      </c>
      <c r="AH44" s="25">
        <v>0.15970065541656156</v>
      </c>
      <c r="AI44" s="47">
        <v>-0.10358197132437914</v>
      </c>
      <c r="AJ44" s="44">
        <v>-0.92592592592592615</v>
      </c>
      <c r="AK44" s="44">
        <v>0</v>
      </c>
      <c r="AL44" s="44">
        <v>-2.1150592216581998E-2</v>
      </c>
      <c r="AM44" s="22">
        <v>0</v>
      </c>
      <c r="AN44" s="22">
        <v>8.3333333333333332E-3</v>
      </c>
      <c r="AO44" s="22">
        <v>0</v>
      </c>
      <c r="AP44" s="22"/>
      <c r="AQ44" s="22"/>
      <c r="AR44" s="22"/>
      <c r="AS44" s="22"/>
      <c r="AT44" s="22">
        <v>0</v>
      </c>
    </row>
    <row r="45" spans="1:46" x14ac:dyDescent="0.25">
      <c r="A45" t="s">
        <v>603</v>
      </c>
      <c r="B45" t="str">
        <f>VLOOKUP(A45,'site info'!A:B,2,FALSE)</f>
        <v>Taillie</v>
      </c>
      <c r="C45">
        <f>VLOOKUP(A45,'CCsite list'!A:E,4,FALSE)</f>
        <v>35.953647623000002</v>
      </c>
      <c r="D45">
        <f>VLOOKUP(A45,'CCsite list'!A:E,5,FALSE)</f>
        <v>-75.821266475499996</v>
      </c>
      <c r="E45" s="20">
        <v>12</v>
      </c>
      <c r="F45" s="21" t="s">
        <v>46</v>
      </c>
      <c r="G45" s="21" t="s">
        <v>77</v>
      </c>
      <c r="H45" s="21" t="s">
        <v>45</v>
      </c>
      <c r="I45" s="21" t="s">
        <v>37</v>
      </c>
      <c r="J45" s="21" t="s">
        <v>1040</v>
      </c>
      <c r="K45" s="20">
        <v>0.4789714285714286</v>
      </c>
      <c r="L45" s="22">
        <v>-4.9749999999999996</v>
      </c>
      <c r="M45" s="22">
        <v>-4.9749999999999996</v>
      </c>
      <c r="N45" s="22">
        <v>-86.675000000000011</v>
      </c>
      <c r="O45" s="22">
        <v>-66.416666666666671</v>
      </c>
      <c r="P45" s="22">
        <v>-74.09999999999998</v>
      </c>
      <c r="Q45" s="22">
        <v>-140.52380952380949</v>
      </c>
      <c r="R45" s="22">
        <v>6.6666666666666652E-2</v>
      </c>
      <c r="S45" s="22">
        <v>8.3333333333333329E-2</v>
      </c>
      <c r="T45" s="22">
        <v>0</v>
      </c>
      <c r="U45">
        <v>8.3333333333333329E-2</v>
      </c>
      <c r="V45">
        <v>6.1666666666666909E-3</v>
      </c>
      <c r="W45" s="24">
        <v>4.999999999999819E-4</v>
      </c>
      <c r="X45">
        <v>1.1249999999999982E-2</v>
      </c>
      <c r="Y45" s="22">
        <v>0</v>
      </c>
      <c r="Z45" s="22">
        <v>3.3333333333333365E-4</v>
      </c>
      <c r="AA45" s="22">
        <v>1.6666666666666666E-2</v>
      </c>
      <c r="AB45" s="23">
        <v>0.59166666666666667</v>
      </c>
      <c r="AC45" s="22">
        <v>0.55833333333333335</v>
      </c>
      <c r="AD45" s="22">
        <v>-7.0833333333333304E-2</v>
      </c>
      <c r="AE45" s="22">
        <v>-0.125</v>
      </c>
      <c r="AF45" s="22" t="e">
        <f>VLOOKUP(A45,#REF!,5,FALSE)</f>
        <v>#REF!</v>
      </c>
      <c r="AG45" s="25">
        <v>-0.2120620817266318</v>
      </c>
      <c r="AH45" s="25">
        <v>-0.33071891388307373</v>
      </c>
      <c r="AI45" s="47">
        <v>-3.3507280550147144E-2</v>
      </c>
      <c r="AJ45" s="44">
        <v>-1.2820512820512828</v>
      </c>
      <c r="AK45" s="44">
        <v>-2.3809523809523809</v>
      </c>
      <c r="AL45" s="44">
        <v>0.11391045627043894</v>
      </c>
      <c r="AM45" s="22">
        <v>-3.3333333333333326E-2</v>
      </c>
      <c r="AN45" s="22">
        <v>-0.88333333333333341</v>
      </c>
      <c r="AO45" s="22">
        <v>0</v>
      </c>
      <c r="AP45" s="22"/>
      <c r="AQ45" s="22"/>
      <c r="AR45" s="22"/>
      <c r="AS45" s="22"/>
      <c r="AT45" s="22">
        <v>8.3333333333333329E-2</v>
      </c>
    </row>
    <row r="46" spans="1:46" x14ac:dyDescent="0.25">
      <c r="A46" t="s">
        <v>743</v>
      </c>
      <c r="B46" t="str">
        <f>VLOOKUP(A46,'site info'!A:B,2,FALSE)</f>
        <v>USFWS</v>
      </c>
      <c r="C46">
        <f>VLOOKUP(A46,'CCsite list'!A:E,4,FALSE)</f>
        <v>36.539792810100003</v>
      </c>
      <c r="D46">
        <f>VLOOKUP(A46,'CCsite list'!A:E,5,FALSE)</f>
        <v>-75.953385689000001</v>
      </c>
      <c r="E46" s="20">
        <v>3</v>
      </c>
      <c r="F46" s="21" t="s">
        <v>46</v>
      </c>
      <c r="G46" s="21" t="s">
        <v>47</v>
      </c>
      <c r="H46" s="21" t="s">
        <v>257</v>
      </c>
      <c r="I46" s="21" t="s">
        <v>37</v>
      </c>
      <c r="J46" s="21" t="s">
        <v>1040</v>
      </c>
      <c r="K46" s="20">
        <v>0.3</v>
      </c>
      <c r="L46" s="22">
        <v>-1.5933333333333337</v>
      </c>
      <c r="M46" s="22">
        <v>-1.5933333333333337</v>
      </c>
      <c r="N46" s="22">
        <v>75.866666666666632</v>
      </c>
      <c r="O46" s="22">
        <v>-50.566666666666684</v>
      </c>
      <c r="P46" s="22">
        <v>30.233333333333348</v>
      </c>
      <c r="Q46" s="22">
        <v>-20.333333333333332</v>
      </c>
      <c r="R46" s="22">
        <v>9.9999999999999936E-2</v>
      </c>
      <c r="S46" s="22">
        <v>3.6666666666666665</v>
      </c>
      <c r="T46" s="22">
        <v>3.6666666666666665</v>
      </c>
      <c r="U46">
        <v>0.33333333333333331</v>
      </c>
      <c r="V46">
        <v>0.17200000000000001</v>
      </c>
      <c r="W46" s="24">
        <v>0.16800000000000001</v>
      </c>
      <c r="X46">
        <v>0.26686666666666664</v>
      </c>
      <c r="Y46" s="22">
        <v>3.6666666666666665</v>
      </c>
      <c r="Z46" s="22">
        <v>0.20233333333333339</v>
      </c>
      <c r="AA46" s="22">
        <v>0.33333333333333331</v>
      </c>
      <c r="AB46" s="23">
        <v>0.23333333333333331</v>
      </c>
      <c r="AC46" s="22">
        <v>0.39999999999999974</v>
      </c>
      <c r="AD46" s="22">
        <v>-9.6666666666666679E-2</v>
      </c>
      <c r="AE46" s="22">
        <v>-9.9999999999999936E-2</v>
      </c>
      <c r="AF46" s="22" t="e">
        <f>VLOOKUP(A46,#REF!,5,FALSE)</f>
        <v>#REF!</v>
      </c>
      <c r="AG46" s="25">
        <v>1.4637406008662761</v>
      </c>
      <c r="AH46" s="25">
        <v>1.2605526061478851</v>
      </c>
      <c r="AI46" s="47">
        <v>0.54460492771865765</v>
      </c>
      <c r="AJ46" s="44">
        <v>-4.4444444444444473</v>
      </c>
      <c r="AK46" s="44">
        <v>-2.4038461538461533</v>
      </c>
      <c r="AL46" s="44">
        <v>-1.3013493180733871</v>
      </c>
      <c r="AM46" s="22">
        <v>6.6666666666666721E-2</v>
      </c>
      <c r="AN46" s="22">
        <v>0</v>
      </c>
      <c r="AO46" s="22">
        <v>0</v>
      </c>
      <c r="AP46" s="22"/>
      <c r="AQ46" s="22"/>
      <c r="AR46" s="22"/>
      <c r="AS46" s="22"/>
      <c r="AT46" s="22">
        <v>0.33333333333333331</v>
      </c>
    </row>
    <row r="47" spans="1:46" x14ac:dyDescent="0.25">
      <c r="A47" t="s">
        <v>162</v>
      </c>
      <c r="B47" t="str">
        <f>VLOOKUP(A47,'site info'!A:B,2,FALSE)</f>
        <v>CC</v>
      </c>
      <c r="C47">
        <f>VLOOKUP(A47,'CCsite list'!A:E,4,FALSE)</f>
        <v>36.28535746</v>
      </c>
      <c r="D47">
        <f>VLOOKUP(A47,'CCsite list'!A:E,5,FALSE)</f>
        <v>-75.979529799999995</v>
      </c>
      <c r="E47" s="20">
        <v>16</v>
      </c>
      <c r="F47" s="21" t="s">
        <v>46</v>
      </c>
      <c r="G47" s="21" t="s">
        <v>77</v>
      </c>
      <c r="H47" s="21" t="s">
        <v>45</v>
      </c>
      <c r="I47" s="21" t="s">
        <v>37</v>
      </c>
      <c r="J47" s="21" t="s">
        <v>1040</v>
      </c>
      <c r="K47" s="20">
        <v>0.4</v>
      </c>
      <c r="L47" s="22">
        <v>4.2499999999999982E-2</v>
      </c>
      <c r="M47" s="22">
        <v>4.2499999999999982E-2</v>
      </c>
      <c r="N47" s="22">
        <v>3.5729166874999976</v>
      </c>
      <c r="O47" s="22">
        <v>17.743750000000006</v>
      </c>
      <c r="P47" s="22">
        <v>19.6875</v>
      </c>
      <c r="Q47" s="22">
        <v>37.432291666666657</v>
      </c>
      <c r="R47" s="22">
        <v>1.8750000000000044E-2</v>
      </c>
      <c r="S47" s="22">
        <v>-0.875</v>
      </c>
      <c r="T47" s="22">
        <v>-0.3125</v>
      </c>
      <c r="U47">
        <v>-0.5625</v>
      </c>
      <c r="V47">
        <v>-2.3375000000000007E-2</v>
      </c>
      <c r="W47" s="24">
        <v>-2.049999999999999E-2</v>
      </c>
      <c r="X47">
        <v>-2.6125000000000009E-2</v>
      </c>
      <c r="Y47" s="22">
        <v>-0.8125</v>
      </c>
      <c r="Z47" s="22">
        <v>-2.275000000000002E-2</v>
      </c>
      <c r="AA47" s="22">
        <v>2.2562499999999996</v>
      </c>
      <c r="AB47" s="23">
        <v>6.25E-2</v>
      </c>
      <c r="AC47" s="22">
        <v>5.6249999999999994E-2</v>
      </c>
      <c r="AD47" s="22">
        <v>-1.3124999999999998E-2</v>
      </c>
      <c r="AE47" s="22">
        <v>-2.4999999999999967E-2</v>
      </c>
      <c r="AF47" s="22" t="e">
        <f>VLOOKUP(A47,#REF!,5,FALSE)</f>
        <v>#REF!</v>
      </c>
      <c r="AG47" s="25">
        <v>-0.44847579991744824</v>
      </c>
      <c r="AH47" s="25">
        <v>-0.30331273556831428</v>
      </c>
      <c r="AI47" s="47">
        <v>-2.6641175194864974E-2</v>
      </c>
      <c r="AJ47" s="44">
        <v>0.67344961240310086</v>
      </c>
      <c r="AK47" s="44">
        <v>0.3125</v>
      </c>
      <c r="AL47" s="44">
        <v>1.6909151945253846</v>
      </c>
      <c r="AM47" s="22">
        <v>0</v>
      </c>
      <c r="AN47" s="22">
        <v>5.9562500000000007</v>
      </c>
      <c r="AO47" s="22">
        <v>2.75</v>
      </c>
      <c r="AP47" s="22"/>
      <c r="AQ47" s="22"/>
      <c r="AR47" s="22"/>
      <c r="AS47" s="22"/>
      <c r="AT47" s="22">
        <v>0</v>
      </c>
    </row>
    <row r="48" spans="1:46" x14ac:dyDescent="0.25">
      <c r="A48" t="s">
        <v>760</v>
      </c>
      <c r="B48" t="str">
        <f>VLOOKUP(A48,'site info'!A:B,2,FALSE)</f>
        <v>USFWS</v>
      </c>
      <c r="C48">
        <f>VLOOKUP(A48,'CCsite list'!A:E,4,FALSE)</f>
        <v>35.653112067000002</v>
      </c>
      <c r="D48">
        <f>VLOOKUP(A48,'CCsite list'!A:E,5,FALSE)</f>
        <v>-75.480188443100005</v>
      </c>
      <c r="E48" s="20">
        <v>3</v>
      </c>
      <c r="F48" s="21" t="s">
        <v>46</v>
      </c>
      <c r="G48" s="21" t="s">
        <v>47</v>
      </c>
      <c r="H48" s="21" t="s">
        <v>257</v>
      </c>
      <c r="I48" s="21" t="s">
        <v>37</v>
      </c>
      <c r="J48" s="21" t="s">
        <v>1040</v>
      </c>
      <c r="K48" s="20">
        <v>0.3</v>
      </c>
      <c r="L48" s="22">
        <v>6.11</v>
      </c>
      <c r="M48" s="22">
        <v>6.11</v>
      </c>
      <c r="N48" s="22">
        <v>499.66666666666657</v>
      </c>
      <c r="O48" s="22">
        <v>365.13333333333338</v>
      </c>
      <c r="P48" s="22">
        <v>200</v>
      </c>
      <c r="Q48" s="22">
        <v>565.1111111111112</v>
      </c>
      <c r="R48" s="22">
        <v>-3.3333333333333215E-2</v>
      </c>
      <c r="S48" s="22">
        <v>0.33333333333333331</v>
      </c>
      <c r="T48" s="22">
        <v>0.33333333333333331</v>
      </c>
      <c r="U48">
        <v>0</v>
      </c>
      <c r="V48">
        <v>0.13993333333333335</v>
      </c>
      <c r="W48" s="24">
        <v>0.23346666666666668</v>
      </c>
      <c r="X48">
        <v>0</v>
      </c>
      <c r="Y48" s="22">
        <v>0.33333333333333331</v>
      </c>
      <c r="Z48" s="22">
        <v>0.13993333333333335</v>
      </c>
      <c r="AA48" s="22">
        <v>0</v>
      </c>
      <c r="AB48" s="23">
        <v>0</v>
      </c>
      <c r="AC48" s="22">
        <v>0</v>
      </c>
      <c r="AD48" s="22">
        <v>2.3333333333333428E-2</v>
      </c>
      <c r="AE48" s="22">
        <v>0.13333333333333344</v>
      </c>
      <c r="AF48" s="22" t="e">
        <f>VLOOKUP(A48,#REF!,5,FALSE)</f>
        <v>#REF!</v>
      </c>
      <c r="AG48" s="25">
        <v>0.83308313093542985</v>
      </c>
      <c r="AH48" s="25">
        <v>1.1314898944807499</v>
      </c>
      <c r="AI48" s="47">
        <v>2.2317307683101522</v>
      </c>
      <c r="AJ48" s="44">
        <v>0</v>
      </c>
      <c r="AK48" s="44">
        <v>0</v>
      </c>
      <c r="AL48" s="44">
        <v>0</v>
      </c>
      <c r="AM48" s="22">
        <v>-9.9999999999999936E-2</v>
      </c>
      <c r="AN48" s="22">
        <v>0</v>
      </c>
      <c r="AO48" s="22">
        <v>0</v>
      </c>
      <c r="AP48" s="22"/>
      <c r="AQ48" s="22"/>
      <c r="AR48" s="22"/>
      <c r="AS48" s="22"/>
      <c r="AT48" s="22">
        <v>0</v>
      </c>
    </row>
    <row r="49" spans="1:46" x14ac:dyDescent="0.25">
      <c r="A49" t="s">
        <v>277</v>
      </c>
      <c r="B49" t="str">
        <f>VLOOKUP(A49,'site info'!A:B,2,FALSE)</f>
        <v>NWCA</v>
      </c>
      <c r="C49">
        <f>VLOOKUP(A49,'CCsite list'!A:E,4,FALSE)</f>
        <v>35.601862207983501</v>
      </c>
      <c r="D49">
        <f>VLOOKUP(A49,'CCsite list'!A:E,5,FALSE)</f>
        <v>-75.818565453844201</v>
      </c>
      <c r="E49" s="20">
        <v>5</v>
      </c>
      <c r="F49" s="21" t="s">
        <v>46</v>
      </c>
      <c r="G49" s="21" t="s">
        <v>47</v>
      </c>
      <c r="H49" s="21" t="s">
        <v>257</v>
      </c>
      <c r="I49" s="21" t="s">
        <v>37</v>
      </c>
      <c r="J49" s="21" t="s">
        <v>1040</v>
      </c>
      <c r="K49" s="20">
        <v>0.3</v>
      </c>
      <c r="L49" s="22">
        <v>-4.0200000000000005</v>
      </c>
      <c r="M49" s="22">
        <v>-4.0200000000000005</v>
      </c>
      <c r="N49" s="22">
        <v>-259.89999999999998</v>
      </c>
      <c r="O49" s="22">
        <v>27.6</v>
      </c>
      <c r="P49" s="22">
        <v>-196.68000000000012</v>
      </c>
      <c r="Q49" s="22">
        <v>-169.06399999999994</v>
      </c>
      <c r="R49" s="22">
        <v>-4.0000000000000036E-2</v>
      </c>
      <c r="S49" s="22">
        <v>0.4</v>
      </c>
      <c r="T49" s="22">
        <v>0.4</v>
      </c>
      <c r="U49">
        <v>0</v>
      </c>
      <c r="V49">
        <v>5.3799999999999938E-2</v>
      </c>
      <c r="W49" s="24">
        <v>6.1399999999999989E-2</v>
      </c>
      <c r="X49">
        <v>0</v>
      </c>
      <c r="Y49" s="22">
        <v>0.4</v>
      </c>
      <c r="Z49" s="22">
        <v>5.3799999999999938E-2</v>
      </c>
      <c r="AA49" s="22">
        <v>0</v>
      </c>
      <c r="AB49" s="23">
        <v>0</v>
      </c>
      <c r="AC49" s="22">
        <v>0</v>
      </c>
      <c r="AD49" s="22">
        <v>3.0000000000000072E-2</v>
      </c>
      <c r="AE49" s="22">
        <v>2.0000000000000108E-2</v>
      </c>
      <c r="AF49" s="22" t="e">
        <f>VLOOKUP(A49,#REF!,5,FALSE)</f>
        <v>#REF!</v>
      </c>
      <c r="AG49" s="25">
        <v>0.54057930418546718</v>
      </c>
      <c r="AH49" s="25">
        <v>0.54145131472233532</v>
      </c>
      <c r="AI49" s="47">
        <v>6.4268528620307214E-2</v>
      </c>
      <c r="AJ49" s="44">
        <v>0</v>
      </c>
      <c r="AK49" s="44">
        <v>0</v>
      </c>
      <c r="AL49" s="44">
        <v>-5.6843418860808018E-15</v>
      </c>
      <c r="AM49" s="22">
        <v>2.0000000000000108E-2</v>
      </c>
      <c r="AN49" s="22">
        <v>0</v>
      </c>
      <c r="AO49" s="22">
        <v>0</v>
      </c>
      <c r="AP49" s="22"/>
      <c r="AQ49" s="22"/>
      <c r="AR49" s="22"/>
      <c r="AS49" s="22"/>
      <c r="AT49" s="22">
        <v>0</v>
      </c>
    </row>
    <row r="50" spans="1:46" x14ac:dyDescent="0.25">
      <c r="A50" t="s">
        <v>613</v>
      </c>
      <c r="B50" t="str">
        <f>VLOOKUP(A50,'site info'!A:B,2,FALSE)</f>
        <v>Taillie</v>
      </c>
      <c r="C50">
        <f>VLOOKUP(A50,'CCsite list'!A:E,4,FALSE)</f>
        <v>35.991149989699998</v>
      </c>
      <c r="D50">
        <f>VLOOKUP(A50,'CCsite list'!A:E,5,FALSE)</f>
        <v>-76.140699767599997</v>
      </c>
      <c r="E50" s="20">
        <v>12</v>
      </c>
      <c r="F50" s="21" t="s">
        <v>55</v>
      </c>
      <c r="G50" s="21" t="s">
        <v>28</v>
      </c>
      <c r="H50" s="21" t="s">
        <v>26</v>
      </c>
      <c r="I50" s="21" t="s">
        <v>37</v>
      </c>
      <c r="J50" s="21" t="s">
        <v>1041</v>
      </c>
      <c r="K50" s="20">
        <v>0.39188571428571434</v>
      </c>
      <c r="L50" s="22">
        <v>-0.91333333333333322</v>
      </c>
      <c r="M50" s="22">
        <v>-0.91333333333333322</v>
      </c>
      <c r="N50" s="22">
        <v>4.5333333333333314</v>
      </c>
      <c r="O50" s="22">
        <v>-30.483333333333331</v>
      </c>
      <c r="P50" s="22">
        <v>-14.475000000000003</v>
      </c>
      <c r="Q50" s="22">
        <v>-44.964285714285722</v>
      </c>
      <c r="R50" s="22">
        <v>4.9999999999999968E-2</v>
      </c>
      <c r="S50" s="22">
        <v>0.58333333333333337</v>
      </c>
      <c r="T50" s="22">
        <v>0.25</v>
      </c>
      <c r="U50">
        <v>0.33333333333333331</v>
      </c>
      <c r="V50">
        <v>2.4833333333333336E-2</v>
      </c>
      <c r="W50" s="24">
        <v>3.1416666666666683E-2</v>
      </c>
      <c r="X50">
        <v>2.166666666666665E-2</v>
      </c>
      <c r="Y50" s="22">
        <v>0.25</v>
      </c>
      <c r="Z50" s="22">
        <v>1.3000000000000012E-2</v>
      </c>
      <c r="AA50" s="22">
        <v>0.46666666666666662</v>
      </c>
      <c r="AB50" s="23">
        <v>0.58333333333333337</v>
      </c>
      <c r="AC50" s="22">
        <v>0.19166666666666665</v>
      </c>
      <c r="AD50" s="22">
        <v>5.833333333333357E-3</v>
      </c>
      <c r="AE50" s="22">
        <v>3.3333333333333361E-2</v>
      </c>
      <c r="AF50" s="22" t="e">
        <f>VLOOKUP(A50,#REF!,5,FALSE)</f>
        <v>#REF!</v>
      </c>
      <c r="AG50" s="25">
        <v>0.27260968035628935</v>
      </c>
      <c r="AH50" s="25">
        <v>0.28511393756441938</v>
      </c>
      <c r="AI50" s="47">
        <v>3.2623753359586637E-2</v>
      </c>
      <c r="AJ50" s="44">
        <v>-0.44283413848631231</v>
      </c>
      <c r="AK50" s="44">
        <v>-0.5952380952380949</v>
      </c>
      <c r="AL50" s="44">
        <v>0.38156539497055658</v>
      </c>
      <c r="AM50" s="22">
        <v>0</v>
      </c>
      <c r="AN50" s="22">
        <v>7.4999999999999289E-2</v>
      </c>
      <c r="AO50" s="22">
        <v>1.4166666666666667</v>
      </c>
      <c r="AP50" s="22"/>
      <c r="AQ50" s="22"/>
      <c r="AR50" s="22"/>
      <c r="AS50" s="22"/>
      <c r="AT50" s="22">
        <v>0.16666666666666666</v>
      </c>
    </row>
    <row r="51" spans="1:46" x14ac:dyDescent="0.25">
      <c r="A51" t="s">
        <v>155</v>
      </c>
      <c r="B51" t="str">
        <f>VLOOKUP(A51,'site info'!A:B,2,FALSE)</f>
        <v>CC</v>
      </c>
      <c r="C51">
        <f>VLOOKUP(A51,'CCsite list'!A:E,4,FALSE)</f>
        <v>36.083014689999999</v>
      </c>
      <c r="D51">
        <f>VLOOKUP(A51,'CCsite list'!A:E,5,FALSE)</f>
        <v>-75.724222960000006</v>
      </c>
      <c r="E51" s="20">
        <v>34</v>
      </c>
      <c r="F51" s="21" t="s">
        <v>27</v>
      </c>
      <c r="G51" s="21" t="s">
        <v>28</v>
      </c>
      <c r="H51" s="21" t="s">
        <v>26</v>
      </c>
      <c r="I51" s="21" t="s">
        <v>37</v>
      </c>
      <c r="J51" s="21" t="s">
        <v>1044</v>
      </c>
      <c r="K51" s="20">
        <v>0.4</v>
      </c>
      <c r="L51" s="22">
        <v>-5.1470588235294115E-2</v>
      </c>
      <c r="M51" s="22">
        <v>-5.1470588235294115E-2</v>
      </c>
      <c r="N51" s="22">
        <v>-7.5519607852941188</v>
      </c>
      <c r="O51" s="22">
        <v>-237.46176470588236</v>
      </c>
      <c r="P51" s="22">
        <v>-29.664705882352937</v>
      </c>
      <c r="Q51" s="22">
        <v>-267.12529411764706</v>
      </c>
      <c r="R51" s="22">
        <v>3.529411764705883E-2</v>
      </c>
      <c r="S51" s="22">
        <v>0.44117647058823528</v>
      </c>
      <c r="T51" s="22">
        <v>8.8235294117647065E-2</v>
      </c>
      <c r="U51">
        <v>0.35294117647058826</v>
      </c>
      <c r="V51">
        <v>8.8529411764705929E-3</v>
      </c>
      <c r="W51" s="24">
        <v>5.000000000000102E-4</v>
      </c>
      <c r="X51">
        <v>1.2999999999999992E-2</v>
      </c>
      <c r="Y51" s="22">
        <v>0.35294117647058826</v>
      </c>
      <c r="Z51" s="22">
        <v>7.3823529411764675E-3</v>
      </c>
      <c r="AA51" s="22">
        <v>1.1764705882352941E-2</v>
      </c>
      <c r="AB51" s="23">
        <v>6.4705882352941183E-2</v>
      </c>
      <c r="AC51" s="22">
        <v>0</v>
      </c>
      <c r="AD51" s="22">
        <v>-9.1176470588235446E-3</v>
      </c>
      <c r="AE51" s="22">
        <v>-5.8823529411764497E-3</v>
      </c>
      <c r="AF51" s="22" t="e">
        <f>VLOOKUP(A51,#REF!,5,FALSE)</f>
        <v>#REF!</v>
      </c>
      <c r="AG51" s="25">
        <v>0.1299956095542914</v>
      </c>
      <c r="AH51" s="25">
        <v>4.1747765168655686E-2</v>
      </c>
      <c r="AI51" s="47">
        <v>-1.5852774519843311E-2</v>
      </c>
      <c r="AJ51" s="44">
        <v>0.10462683096954194</v>
      </c>
      <c r="AK51" s="44">
        <v>3.8699690402476727E-2</v>
      </c>
      <c r="AL51" s="44">
        <v>0.60072316551311122</v>
      </c>
      <c r="AM51" s="22">
        <v>-1.1764705882352939E-2</v>
      </c>
      <c r="AN51" s="22">
        <v>10.173529411764706</v>
      </c>
      <c r="AO51" s="22">
        <v>1.9411764705882353</v>
      </c>
      <c r="AP51" s="22"/>
      <c r="AQ51" s="22"/>
      <c r="AR51" s="22"/>
      <c r="AS51" s="22"/>
      <c r="AT51" s="22">
        <v>2.9411764705882353E-2</v>
      </c>
    </row>
    <row r="52" spans="1:46" x14ac:dyDescent="0.25">
      <c r="A52" t="s">
        <v>421</v>
      </c>
      <c r="B52" t="str">
        <f>VLOOKUP(A52,'site info'!A:B,2,FALSE)</f>
        <v>PCS</v>
      </c>
      <c r="C52">
        <f>VLOOKUP(A52,'CCsite list'!A:E,4,FALSE)</f>
        <v>35.349780000000003</v>
      </c>
      <c r="D52">
        <f>VLOOKUP(A52,'CCsite list'!A:E,5,FALSE)</f>
        <v>-76.845633000000007</v>
      </c>
      <c r="E52" s="20">
        <v>9</v>
      </c>
      <c r="F52" s="21" t="s">
        <v>27</v>
      </c>
      <c r="G52" s="21" t="s">
        <v>28</v>
      </c>
      <c r="H52" s="21" t="s">
        <v>26</v>
      </c>
      <c r="I52" s="21" t="s">
        <v>29</v>
      </c>
      <c r="J52" s="21"/>
      <c r="K52" s="20">
        <v>3.1</v>
      </c>
      <c r="L52" s="22" t="s">
        <v>925</v>
      </c>
      <c r="M52" s="22" t="s">
        <v>925</v>
      </c>
      <c r="N52" s="22" t="s">
        <v>925</v>
      </c>
      <c r="O52" s="22" t="s">
        <v>925</v>
      </c>
      <c r="P52" s="22" t="s">
        <v>925</v>
      </c>
      <c r="Q52" s="22" t="s">
        <v>925</v>
      </c>
      <c r="R52" s="22" t="s">
        <v>925</v>
      </c>
      <c r="S52" s="22">
        <v>2</v>
      </c>
      <c r="T52" s="22">
        <v>1.6666666666666667</v>
      </c>
      <c r="U52">
        <v>0.33333333333333331</v>
      </c>
      <c r="V52">
        <v>0.10077777777777779</v>
      </c>
      <c r="W52" s="24">
        <v>0.24475555555555553</v>
      </c>
      <c r="X52">
        <v>2.833333333333337E-2</v>
      </c>
      <c r="Y52" s="22">
        <v>1.7777777777777777</v>
      </c>
      <c r="Z52" s="22">
        <v>9.2888888888888868E-2</v>
      </c>
      <c r="AA52" s="22">
        <v>0.24444444444444446</v>
      </c>
      <c r="AB52" s="23">
        <v>0.74444444444444446</v>
      </c>
      <c r="AC52" s="22">
        <v>0.36666666666666664</v>
      </c>
      <c r="AD52" s="22">
        <v>-6.8888888888888902E-2</v>
      </c>
      <c r="AE52" s="22">
        <v>-6.6666666666666624E-2</v>
      </c>
      <c r="AF52" s="22" t="e">
        <f>VLOOKUP(A52,#REF!,5,FALSE)</f>
        <v>#REF!</v>
      </c>
      <c r="AG52" s="25">
        <v>0.68719070796028148</v>
      </c>
      <c r="AH52" s="25">
        <v>1.2085076045359071</v>
      </c>
      <c r="AI52" s="47">
        <v>0.27854660839103634</v>
      </c>
      <c r="AJ52" s="44">
        <v>1.2962962962962961</v>
      </c>
      <c r="AK52" s="44">
        <v>4.5751633986928102</v>
      </c>
      <c r="AL52" s="44">
        <v>2.2093414860947296</v>
      </c>
      <c r="AM52" s="22">
        <v>3.3333333333333361E-2</v>
      </c>
      <c r="AN52" s="22" t="s">
        <v>925</v>
      </c>
      <c r="AO52" s="22" t="s">
        <v>925</v>
      </c>
      <c r="AP52" s="22"/>
      <c r="AQ52" s="22"/>
      <c r="AR52" s="22"/>
      <c r="AS52" s="22"/>
      <c r="AT52" s="22">
        <v>0.22222222222222221</v>
      </c>
    </row>
    <row r="53" spans="1:46" x14ac:dyDescent="0.25">
      <c r="A53" t="s">
        <v>169</v>
      </c>
      <c r="B53" t="str">
        <f>VLOOKUP(A53,'site info'!A:B,2,FALSE)</f>
        <v>CC</v>
      </c>
      <c r="C53">
        <f>VLOOKUP(A53,'CCsite list'!A:E,4,FALSE)</f>
        <v>36.389929100000003</v>
      </c>
      <c r="D53">
        <f>VLOOKUP(A53,'CCsite list'!A:E,5,FALSE)</f>
        <v>-75.834204249999999</v>
      </c>
      <c r="E53" s="20">
        <v>19</v>
      </c>
      <c r="F53" s="21" t="s">
        <v>46</v>
      </c>
      <c r="G53" s="21" t="s">
        <v>28</v>
      </c>
      <c r="H53" s="21" t="s">
        <v>26</v>
      </c>
      <c r="I53" s="21" t="s">
        <v>37</v>
      </c>
      <c r="J53" s="21" t="s">
        <v>1041</v>
      </c>
      <c r="K53" s="20">
        <v>0.62</v>
      </c>
      <c r="L53" s="22">
        <v>-0.39842105263157895</v>
      </c>
      <c r="M53" s="22">
        <v>-0.39842105263157895</v>
      </c>
      <c r="N53" s="22">
        <v>-1.8157894736842106</v>
      </c>
      <c r="O53" s="22">
        <v>-1.0684210526315796</v>
      </c>
      <c r="P53" s="22">
        <v>-6.3947368421052628</v>
      </c>
      <c r="Q53" s="22">
        <v>-7.4605263157894735</v>
      </c>
      <c r="R53" s="22">
        <v>3.6842105263157905E-2</v>
      </c>
      <c r="S53" s="22">
        <v>2.263157894736842</v>
      </c>
      <c r="T53" s="22">
        <v>1.736842105263158</v>
      </c>
      <c r="U53">
        <v>0.47368421052631576</v>
      </c>
      <c r="V53">
        <v>4.0631578947368407E-2</v>
      </c>
      <c r="W53" s="24">
        <v>6.0157894736842098E-2</v>
      </c>
      <c r="X53">
        <v>1.8000000000000006E-2</v>
      </c>
      <c r="Y53" s="22">
        <v>1.9473684210526316</v>
      </c>
      <c r="Z53" s="22">
        <v>3.9000000000000007E-2</v>
      </c>
      <c r="AA53" s="22">
        <v>7.3684210526315783E-2</v>
      </c>
      <c r="AB53" s="23">
        <v>0.41052631578947368</v>
      </c>
      <c r="AC53" s="22">
        <v>0.26315789473684209</v>
      </c>
      <c r="AD53" s="22">
        <v>-2.7368421052631604E-2</v>
      </c>
      <c r="AE53" s="22">
        <v>-5.7894736842105242E-2</v>
      </c>
      <c r="AF53" s="22" t="e">
        <f>VLOOKUP(A53,#REF!,5,FALSE)</f>
        <v>#REF!</v>
      </c>
      <c r="AG53" s="25">
        <v>0.51009459680534519</v>
      </c>
      <c r="AH53" s="25">
        <v>0.52085698531683466</v>
      </c>
      <c r="AI53" s="47">
        <v>3.5274742476882191E-2</v>
      </c>
      <c r="AJ53" s="44">
        <v>0.17892324393872366</v>
      </c>
      <c r="AK53" s="44">
        <v>0.15789473684210545</v>
      </c>
      <c r="AL53" s="44">
        <v>1.0363545466527051</v>
      </c>
      <c r="AM53" s="22">
        <v>0</v>
      </c>
      <c r="AN53" s="22">
        <v>8.6052631578947381</v>
      </c>
      <c r="AO53" s="22">
        <v>-2.263157894736842</v>
      </c>
      <c r="AP53" s="22"/>
      <c r="AQ53" s="22"/>
      <c r="AR53" s="22"/>
      <c r="AS53" s="22"/>
      <c r="AT53" s="22">
        <v>0.31578947368421051</v>
      </c>
    </row>
    <row r="54" spans="1:46" x14ac:dyDescent="0.25">
      <c r="A54" t="s">
        <v>183</v>
      </c>
      <c r="B54" t="str">
        <f>VLOOKUP(A54,'site info'!A:B,2,FALSE)</f>
        <v>CC</v>
      </c>
      <c r="C54">
        <f>VLOOKUP(A54,'CCsite list'!A:E,4,FALSE)</f>
        <v>35.915415596766501</v>
      </c>
      <c r="D54">
        <f>VLOOKUP(A54,'CCsite list'!A:E,5,FALSE)</f>
        <v>-76.532676072282499</v>
      </c>
      <c r="E54" s="20">
        <v>13</v>
      </c>
      <c r="F54" s="21" t="s">
        <v>27</v>
      </c>
      <c r="G54" s="21" t="s">
        <v>28</v>
      </c>
      <c r="H54" s="21" t="s">
        <v>26</v>
      </c>
      <c r="I54" s="21" t="s">
        <v>29</v>
      </c>
      <c r="J54" s="21" t="s">
        <v>1041</v>
      </c>
      <c r="K54" s="20">
        <v>3.68</v>
      </c>
      <c r="L54" s="22">
        <v>-0.46307692307692305</v>
      </c>
      <c r="M54" s="22">
        <v>-0.46307692307692305</v>
      </c>
      <c r="N54" s="22">
        <v>-1.3076923076923077</v>
      </c>
      <c r="O54" s="22">
        <v>-4.7307692307692308</v>
      </c>
      <c r="P54" s="22">
        <v>-2.6384615384615384</v>
      </c>
      <c r="Q54" s="22">
        <v>-7.365384615384615</v>
      </c>
      <c r="R54" s="22">
        <v>4.6153846153846198E-2</v>
      </c>
      <c r="S54" s="22">
        <v>-7.6923076923076927E-2</v>
      </c>
      <c r="T54" s="22">
        <v>0.23076923076923078</v>
      </c>
      <c r="U54">
        <v>-0.38461538461538464</v>
      </c>
      <c r="V54">
        <v>-4.4615384615384482E-3</v>
      </c>
      <c r="W54" s="24">
        <v>2.4615384615384601E-2</v>
      </c>
      <c r="X54">
        <v>-1.4846153846153851E-2</v>
      </c>
      <c r="Y54" s="22">
        <v>0</v>
      </c>
      <c r="Z54" s="22">
        <v>-3.5384615384615246E-3</v>
      </c>
      <c r="AA54" s="22">
        <v>7.692307692307691E-3</v>
      </c>
      <c r="AB54" s="23">
        <v>0</v>
      </c>
      <c r="AC54" s="22">
        <v>0.15384615384615385</v>
      </c>
      <c r="AD54" s="22">
        <v>4.615384615384654E-3</v>
      </c>
      <c r="AE54" s="22">
        <v>0</v>
      </c>
      <c r="AF54" s="22" t="e">
        <f>VLOOKUP(A54,#REF!,5,FALSE)</f>
        <v>#REF!</v>
      </c>
      <c r="AG54" s="25">
        <v>7.8051004786684735E-3</v>
      </c>
      <c r="AH54" s="25">
        <v>0.16917281554926744</v>
      </c>
      <c r="AI54" s="47">
        <v>3.1164474648163579E-2</v>
      </c>
      <c r="AJ54" s="44">
        <v>0.44270015698587134</v>
      </c>
      <c r="AK54" s="44">
        <v>0.76923076923076927</v>
      </c>
      <c r="AL54" s="44">
        <v>0.35106388134562916</v>
      </c>
      <c r="AM54" s="22">
        <v>0</v>
      </c>
      <c r="AN54" s="22">
        <v>-2.5076923076923072</v>
      </c>
      <c r="AO54" s="22">
        <v>-1.3076923076923077</v>
      </c>
      <c r="AP54" s="22"/>
      <c r="AQ54" s="22"/>
      <c r="AR54" s="22"/>
      <c r="AS54" s="22"/>
      <c r="AT54" s="22">
        <v>0</v>
      </c>
    </row>
    <row r="55" spans="1:46" x14ac:dyDescent="0.25">
      <c r="A55" t="s">
        <v>176</v>
      </c>
      <c r="B55" t="str">
        <f>VLOOKUP(A55,'site info'!A:B,2,FALSE)</f>
        <v>CC</v>
      </c>
      <c r="C55">
        <f>VLOOKUP(A55,'CCsite list'!A:E,4,FALSE)</f>
        <v>34.355847425999997</v>
      </c>
      <c r="D55">
        <f>VLOOKUP(A55,'CCsite list'!A:E,5,FALSE)</f>
        <v>-78.063403871000006</v>
      </c>
      <c r="E55" s="20">
        <v>18</v>
      </c>
      <c r="F55" s="21" t="s">
        <v>46</v>
      </c>
      <c r="G55" s="21" t="s">
        <v>28</v>
      </c>
      <c r="H55" s="21" t="s">
        <v>26</v>
      </c>
      <c r="I55" s="21" t="s">
        <v>37</v>
      </c>
      <c r="J55" s="21" t="s">
        <v>1041</v>
      </c>
      <c r="K55" s="20">
        <v>0.5</v>
      </c>
      <c r="L55" s="22">
        <v>-0.12222222222222208</v>
      </c>
      <c r="M55" s="22">
        <v>-0.12222222222222208</v>
      </c>
      <c r="N55" s="22">
        <v>2.9444444444444446</v>
      </c>
      <c r="O55" s="22">
        <v>12.400000000000002</v>
      </c>
      <c r="P55" s="22">
        <v>2.066666666666666</v>
      </c>
      <c r="Q55" s="22">
        <v>14.472222222222221</v>
      </c>
      <c r="R55" s="22">
        <v>3.8888888888888896E-2</v>
      </c>
      <c r="S55" s="22">
        <v>0.72222222222222221</v>
      </c>
      <c r="T55" s="22">
        <v>0.88888888888888884</v>
      </c>
      <c r="U55">
        <v>-0.16666666666666666</v>
      </c>
      <c r="V55">
        <v>9.7777777777777863E-3</v>
      </c>
      <c r="W55" s="24">
        <v>2.200000000000002E-2</v>
      </c>
      <c r="X55">
        <v>-6.8333333333333206E-3</v>
      </c>
      <c r="Y55" s="22">
        <v>0.77777777777777779</v>
      </c>
      <c r="Z55" s="22">
        <v>1.2000000000000011E-2</v>
      </c>
      <c r="AA55" s="22">
        <v>0.2277777777777778</v>
      </c>
      <c r="AB55" s="23">
        <v>-3.888888888888889E-2</v>
      </c>
      <c r="AC55" s="22">
        <v>-3.3333333333333312E-2</v>
      </c>
      <c r="AD55" s="22">
        <v>-1.0555555555555528E-2</v>
      </c>
      <c r="AE55" s="22">
        <v>-1.6666666666666656E-2</v>
      </c>
      <c r="AF55" s="22" t="e">
        <f>VLOOKUP(A55,#REF!,5,FALSE)</f>
        <v>#REF!</v>
      </c>
      <c r="AG55" s="25">
        <v>0.16483583040601207</v>
      </c>
      <c r="AH55" s="25">
        <v>0.2640634773920344</v>
      </c>
      <c r="AI55" s="47">
        <v>2.6760651165145057E-2</v>
      </c>
      <c r="AJ55" s="44">
        <v>0.3318903318903319</v>
      </c>
      <c r="AK55" s="44">
        <v>0.69396781819568387</v>
      </c>
      <c r="AL55" s="44">
        <v>1.3951500323158115</v>
      </c>
      <c r="AM55" s="22">
        <v>1.111111111111112E-2</v>
      </c>
      <c r="AN55" s="22">
        <v>8.5166666666666639</v>
      </c>
      <c r="AO55" s="22">
        <v>3</v>
      </c>
      <c r="AP55" s="22"/>
      <c r="AQ55" s="22"/>
      <c r="AR55" s="22"/>
      <c r="AS55" s="22"/>
      <c r="AT55" s="22">
        <v>0</v>
      </c>
    </row>
    <row r="56" spans="1:46" x14ac:dyDescent="0.25">
      <c r="A56" t="s">
        <v>774</v>
      </c>
      <c r="B56" t="str">
        <f>VLOOKUP(A56,'site info'!A:B,2,FALSE)</f>
        <v>USFWS</v>
      </c>
      <c r="C56">
        <f>VLOOKUP(A56,'CCsite list'!A:E,4,FALSE)</f>
        <v>35.934489636999999</v>
      </c>
      <c r="D56">
        <f>VLOOKUP(A56,'CCsite list'!A:E,5,FALSE)</f>
        <v>-76.711434140799994</v>
      </c>
      <c r="E56" s="20">
        <v>3</v>
      </c>
      <c r="F56" s="21" t="s">
        <v>46</v>
      </c>
      <c r="G56" s="21" t="s">
        <v>28</v>
      </c>
      <c r="H56" s="21" t="s">
        <v>26</v>
      </c>
      <c r="I56" s="21" t="s">
        <v>37</v>
      </c>
      <c r="J56" s="21" t="s">
        <v>1041</v>
      </c>
      <c r="K56" s="20">
        <v>0</v>
      </c>
      <c r="L56" s="22">
        <v>-2.0033333333333334</v>
      </c>
      <c r="M56" s="22">
        <v>-2.0033333333333334</v>
      </c>
      <c r="N56" s="22">
        <v>11.233333333333334</v>
      </c>
      <c r="O56" s="22">
        <v>-149.1</v>
      </c>
      <c r="P56" s="22">
        <v>-15.866666666666674</v>
      </c>
      <c r="Q56" s="22">
        <v>-164.99999999999997</v>
      </c>
      <c r="R56" s="22">
        <v>-6.6666666666666721E-2</v>
      </c>
      <c r="S56" s="22">
        <v>0.33333333333333331</v>
      </c>
      <c r="T56" s="22">
        <v>0</v>
      </c>
      <c r="U56">
        <v>0.33333333333333331</v>
      </c>
      <c r="V56">
        <v>8.3333333333331563E-3</v>
      </c>
      <c r="W56" s="24">
        <v>-2.0000000000000759E-3</v>
      </c>
      <c r="X56">
        <v>1.3666666666666641E-2</v>
      </c>
      <c r="Y56" s="22">
        <v>0.33333333333333331</v>
      </c>
      <c r="Z56" s="22">
        <v>8.0000000000000071E-3</v>
      </c>
      <c r="AA56" s="22">
        <v>0</v>
      </c>
      <c r="AB56" s="23">
        <v>-3.3333333333333333E-2</v>
      </c>
      <c r="AC56" s="22">
        <v>0</v>
      </c>
      <c r="AD56" s="22">
        <v>-6.6666666666665248E-3</v>
      </c>
      <c r="AE56" s="22">
        <v>0</v>
      </c>
      <c r="AF56" s="22" t="e">
        <f>VLOOKUP(A56,#REF!,5,FALSE)</f>
        <v>#REF!</v>
      </c>
      <c r="AG56" s="25">
        <v>7.6367256481688628E-2</v>
      </c>
      <c r="AH56" s="25">
        <v>0.1104787561278447</v>
      </c>
      <c r="AI56" s="47">
        <v>-5.9800204228071273E-2</v>
      </c>
      <c r="AJ56" s="44">
        <v>-1.402918069584737</v>
      </c>
      <c r="AK56" s="44">
        <v>-3.8461538461538454</v>
      </c>
      <c r="AL56" s="44">
        <v>2.456389920375512</v>
      </c>
      <c r="AM56" s="22">
        <v>-3.3333333333333361E-2</v>
      </c>
      <c r="AN56" s="22">
        <v>-12.800000000000031</v>
      </c>
      <c r="AO56" s="22">
        <v>-5.333333333333333</v>
      </c>
      <c r="AP56" s="22"/>
      <c r="AQ56" s="22"/>
      <c r="AR56" s="22"/>
      <c r="AS56" s="22"/>
      <c r="AT56" s="22">
        <v>0</v>
      </c>
    </row>
    <row r="57" spans="1:46" x14ac:dyDescent="0.25">
      <c r="A57" t="s">
        <v>444</v>
      </c>
      <c r="B57" t="str">
        <f>VLOOKUP(A57,'site info'!A:B,2,FALSE)</f>
        <v>SEES</v>
      </c>
      <c r="C57">
        <f>VLOOKUP(A57,'CCsite list'!A:E,4,FALSE)</f>
        <v>35.438772049999997</v>
      </c>
      <c r="D57">
        <f>VLOOKUP(A57,'CCsite list'!A:E,5,FALSE)</f>
        <v>-76.390439670000006</v>
      </c>
      <c r="E57" s="20">
        <v>7</v>
      </c>
      <c r="F57" s="21" t="s">
        <v>46</v>
      </c>
      <c r="G57" s="21" t="s">
        <v>77</v>
      </c>
      <c r="H57" s="21" t="s">
        <v>45</v>
      </c>
      <c r="I57" s="21" t="s">
        <v>37</v>
      </c>
      <c r="J57" s="21" t="s">
        <v>1040</v>
      </c>
      <c r="K57" s="20">
        <v>0.60960000000000003</v>
      </c>
      <c r="L57" s="22" t="s">
        <v>925</v>
      </c>
      <c r="M57" s="22" t="s">
        <v>925</v>
      </c>
      <c r="N57" s="22">
        <v>853.9886425714285</v>
      </c>
      <c r="O57" s="22">
        <v>-29.957142857142856</v>
      </c>
      <c r="P57" s="22">
        <v>75.614285714285714</v>
      </c>
      <c r="Q57" s="22">
        <v>45.660335177142834</v>
      </c>
      <c r="R57" s="22">
        <v>0.19999999999999993</v>
      </c>
      <c r="S57" s="22">
        <v>0.14285714285714285</v>
      </c>
      <c r="T57" s="22">
        <v>-0.14285714285714285</v>
      </c>
      <c r="U57">
        <v>0.2857142857142857</v>
      </c>
      <c r="V57">
        <v>1.7428571428571411E-2</v>
      </c>
      <c r="W57" s="24">
        <v>-6.1914285714285713E-2</v>
      </c>
      <c r="X57">
        <v>7.8714285714285709E-2</v>
      </c>
      <c r="Y57" s="22">
        <v>0.14285714285714285</v>
      </c>
      <c r="Z57" s="22">
        <v>1.7428571428571411E-2</v>
      </c>
      <c r="AA57" s="22">
        <v>0</v>
      </c>
      <c r="AB57" s="23">
        <v>0</v>
      </c>
      <c r="AC57" s="22">
        <v>0</v>
      </c>
      <c r="AD57" s="22">
        <v>-0.14571428571428577</v>
      </c>
      <c r="AE57" s="22">
        <v>-0.38571428571428573</v>
      </c>
      <c r="AF57" s="22" t="e">
        <f>VLOOKUP(A57,#REF!,5,FALSE)</f>
        <v>#REF!</v>
      </c>
      <c r="AG57" s="25">
        <v>-0.23326006212603925</v>
      </c>
      <c r="AH57" s="25">
        <v>-0.88064854439084994</v>
      </c>
      <c r="AI57" s="47">
        <v>-2.3694500732262203E-2</v>
      </c>
      <c r="AJ57" s="44">
        <v>0</v>
      </c>
      <c r="AK57" s="44">
        <v>0</v>
      </c>
      <c r="AL57" s="44">
        <v>0</v>
      </c>
      <c r="AM57" s="22">
        <v>-2.8571428571428598E-2</v>
      </c>
      <c r="AN57" s="22">
        <v>0</v>
      </c>
      <c r="AO57" s="22">
        <v>0</v>
      </c>
      <c r="AP57" s="22"/>
      <c r="AQ57" s="22"/>
      <c r="AR57" s="22"/>
      <c r="AS57" s="22"/>
      <c r="AT57" s="22">
        <v>0</v>
      </c>
    </row>
    <row r="58" spans="1:46" x14ac:dyDescent="0.25">
      <c r="A58" t="s">
        <v>449</v>
      </c>
      <c r="B58" t="str">
        <f>VLOOKUP(A58,'site info'!A:B,2,FALSE)</f>
        <v>SEES</v>
      </c>
      <c r="C58">
        <f>VLOOKUP(A58,'CCsite list'!A:E,4,FALSE)</f>
        <v>35.796140000000001</v>
      </c>
      <c r="D58">
        <f>VLOOKUP(A58,'CCsite list'!A:E,5,FALSE)</f>
        <v>-75.884889999999999</v>
      </c>
      <c r="E58" s="20">
        <v>13</v>
      </c>
      <c r="F58" s="21" t="s">
        <v>27</v>
      </c>
      <c r="G58" s="21" t="s">
        <v>28</v>
      </c>
      <c r="H58" s="21" t="s">
        <v>26</v>
      </c>
      <c r="I58" s="21" t="s">
        <v>37</v>
      </c>
      <c r="J58" s="21" t="s">
        <v>1044</v>
      </c>
      <c r="K58" s="20">
        <v>0.2</v>
      </c>
      <c r="L58" s="22" t="s">
        <v>925</v>
      </c>
      <c r="M58" s="22" t="s">
        <v>925</v>
      </c>
      <c r="N58" s="22">
        <v>74.187299461538473</v>
      </c>
      <c r="O58" s="22">
        <v>34.353846153846149</v>
      </c>
      <c r="P58" s="22">
        <v>55.992307692307691</v>
      </c>
      <c r="Q58" s="22">
        <v>90.356720472106275</v>
      </c>
      <c r="R58" s="22">
        <v>3.8461538461538464E-2</v>
      </c>
      <c r="S58" s="22">
        <v>-0.92307692307692313</v>
      </c>
      <c r="T58" s="22">
        <v>-0.38461538461538464</v>
      </c>
      <c r="U58">
        <v>-0.53846153846153844</v>
      </c>
      <c r="V58">
        <v>-3.8692307692307699E-2</v>
      </c>
      <c r="W58" s="24">
        <v>-3.9615384615384622E-2</v>
      </c>
      <c r="X58">
        <v>-3.8923076923076942E-2</v>
      </c>
      <c r="Y58" s="22">
        <v>-1</v>
      </c>
      <c r="Z58" s="22">
        <v>-4.4000000000000004E-2</v>
      </c>
      <c r="AA58" s="22">
        <v>0.36153846153846153</v>
      </c>
      <c r="AB58" s="23">
        <v>0.43076923076923074</v>
      </c>
      <c r="AC58" s="22">
        <v>0.40769230769230769</v>
      </c>
      <c r="AD58" s="22">
        <v>-0.12000000000000004</v>
      </c>
      <c r="AE58" s="22">
        <v>-0.11538461538461539</v>
      </c>
      <c r="AF58" s="22" t="e">
        <f>VLOOKUP(A58,#REF!,5,FALSE)</f>
        <v>#REF!</v>
      </c>
      <c r="AG58" s="25">
        <v>-1.1279399447715373</v>
      </c>
      <c r="AH58" s="25">
        <v>-0.74520585048445165</v>
      </c>
      <c r="AI58" s="47">
        <v>-0.25551071676505643</v>
      </c>
      <c r="AJ58" s="44">
        <v>1.6209843796050691</v>
      </c>
      <c r="AK58" s="44">
        <v>0.88757396449704096</v>
      </c>
      <c r="AL58" s="44">
        <v>-2.8825528399861589</v>
      </c>
      <c r="AM58" s="22">
        <v>-3.8461538461538498E-2</v>
      </c>
      <c r="AN58" s="22">
        <v>-20.238461538461539</v>
      </c>
      <c r="AO58" s="22">
        <v>-9.9230769230769234</v>
      </c>
      <c r="AP58" s="22"/>
      <c r="AQ58" s="22"/>
      <c r="AR58" s="22"/>
      <c r="AS58" s="22"/>
      <c r="AT58" s="22">
        <v>7.6923076923076927E-2</v>
      </c>
    </row>
    <row r="59" spans="1:46" x14ac:dyDescent="0.25">
      <c r="A59" t="s">
        <v>457</v>
      </c>
      <c r="B59" t="str">
        <f>VLOOKUP(A59,'site info'!A:B,2,FALSE)</f>
        <v>SEES</v>
      </c>
      <c r="C59">
        <f>VLOOKUP(A59,'CCsite list'!A:E,4,FALSE)</f>
        <v>35.89067</v>
      </c>
      <c r="D59">
        <f>VLOOKUP(A59,'CCsite list'!A:E,5,FALSE)</f>
        <v>-75.9191</v>
      </c>
      <c r="E59" s="20">
        <v>13</v>
      </c>
      <c r="F59" s="21" t="s">
        <v>27</v>
      </c>
      <c r="G59" s="21" t="s">
        <v>28</v>
      </c>
      <c r="H59" s="21" t="s">
        <v>26</v>
      </c>
      <c r="I59" s="21" t="s">
        <v>37</v>
      </c>
      <c r="J59" s="21" t="s">
        <v>1041</v>
      </c>
      <c r="K59" s="20">
        <v>0.4</v>
      </c>
      <c r="L59" s="22" t="s">
        <v>925</v>
      </c>
      <c r="M59" s="22" t="s">
        <v>925</v>
      </c>
      <c r="N59" s="22">
        <v>20.563375753846152</v>
      </c>
      <c r="O59" s="22">
        <v>-11.884615384615385</v>
      </c>
      <c r="P59" s="22">
        <v>-1.9846153846153844</v>
      </c>
      <c r="Q59" s="22">
        <v>-13.873444588717947</v>
      </c>
      <c r="R59" s="22">
        <v>4.6153846153846198E-2</v>
      </c>
      <c r="S59" s="22">
        <v>-0.23076923076923078</v>
      </c>
      <c r="T59" s="22">
        <v>0</v>
      </c>
      <c r="U59">
        <v>-0.23076923076923078</v>
      </c>
      <c r="V59">
        <v>-6.923076923076912E-3</v>
      </c>
      <c r="W59" s="24">
        <v>-4.0000000000000036E-3</v>
      </c>
      <c r="X59">
        <v>-8.5384615384615538E-3</v>
      </c>
      <c r="Y59" s="22">
        <v>-0.30769230769230771</v>
      </c>
      <c r="Z59" s="22">
        <v>-1.0384615384615369E-2</v>
      </c>
      <c r="AA59" s="22">
        <v>0</v>
      </c>
      <c r="AB59" s="23">
        <v>0</v>
      </c>
      <c r="AC59" s="22">
        <v>0</v>
      </c>
      <c r="AD59" s="22">
        <v>-9.9999999999999915E-3</v>
      </c>
      <c r="AE59" s="22">
        <v>-7.6923076923077335E-3</v>
      </c>
      <c r="AF59" s="22" t="e">
        <f>VLOOKUP(A59,#REF!,5,FALSE)</f>
        <v>#REF!</v>
      </c>
      <c r="AG59" s="25">
        <v>-0.16219701145057969</v>
      </c>
      <c r="AH59" s="25">
        <v>-2.1982600255746557E-2</v>
      </c>
      <c r="AI59" s="47">
        <v>-2.1243329393873259E-2</v>
      </c>
      <c r="AJ59" s="44">
        <v>-2.5900025900025818E-2</v>
      </c>
      <c r="AK59" s="44">
        <v>-1.2820512820512819</v>
      </c>
      <c r="AL59" s="44">
        <v>0.15111680876488962</v>
      </c>
      <c r="AM59" s="22">
        <v>-7.692307692307665E-3</v>
      </c>
      <c r="AN59" s="22">
        <v>-19.553846153846155</v>
      </c>
      <c r="AO59" s="22">
        <v>-2.3076923076923075</v>
      </c>
      <c r="AP59" s="22"/>
      <c r="AQ59" s="22"/>
      <c r="AR59" s="22"/>
      <c r="AS59" s="22"/>
      <c r="AT59" s="22">
        <v>0</v>
      </c>
    </row>
    <row r="60" spans="1:46" x14ac:dyDescent="0.25">
      <c r="A60" t="s">
        <v>462</v>
      </c>
      <c r="B60" t="str">
        <f>VLOOKUP(A60,'site info'!A:B,2,FALSE)</f>
        <v>SEES</v>
      </c>
      <c r="C60">
        <f>VLOOKUP(A60,'CCsite list'!A:E,4,FALSE)</f>
        <v>35.919080000000001</v>
      </c>
      <c r="D60">
        <f>VLOOKUP(A60,'CCsite list'!A:E,5,FALSE)</f>
        <v>-75.794269999999997</v>
      </c>
      <c r="E60" s="20">
        <v>7</v>
      </c>
      <c r="F60" s="21" t="s">
        <v>46</v>
      </c>
      <c r="G60" s="21" t="s">
        <v>77</v>
      </c>
      <c r="H60" s="21" t="s">
        <v>26</v>
      </c>
      <c r="I60" s="21" t="s">
        <v>37</v>
      </c>
      <c r="J60" s="21" t="s">
        <v>1044</v>
      </c>
      <c r="K60" s="20">
        <v>0.60960000000000003</v>
      </c>
      <c r="L60" s="22" t="s">
        <v>925</v>
      </c>
      <c r="M60" s="22" t="s">
        <v>925</v>
      </c>
      <c r="N60" s="22">
        <v>398.786047</v>
      </c>
      <c r="O60" s="22">
        <v>-14.385714285714286</v>
      </c>
      <c r="P60" s="22">
        <v>9.5714285714285712</v>
      </c>
      <c r="Q60" s="22">
        <v>-4.8218990628571463</v>
      </c>
      <c r="R60" s="22">
        <v>4.2857142857142962E-2</v>
      </c>
      <c r="S60" s="22">
        <v>-0.7142857142857143</v>
      </c>
      <c r="T60" s="22">
        <v>-0.42857142857142855</v>
      </c>
      <c r="U60">
        <v>-0.2857142857142857</v>
      </c>
      <c r="V60">
        <v>-4.3000000000000024E-2</v>
      </c>
      <c r="W60" s="24">
        <v>-5.428571428571427E-2</v>
      </c>
      <c r="X60">
        <v>-3.599999999999997E-2</v>
      </c>
      <c r="Y60" s="22">
        <v>-0.7142857142857143</v>
      </c>
      <c r="Z60" s="22">
        <v>-4.3000000000000024E-2</v>
      </c>
      <c r="AA60" s="22">
        <v>0</v>
      </c>
      <c r="AB60" s="23">
        <v>0</v>
      </c>
      <c r="AC60" s="22">
        <v>0</v>
      </c>
      <c r="AD60" s="22">
        <v>-0.1542857142857143</v>
      </c>
      <c r="AE60" s="22">
        <v>-0.19999999999999993</v>
      </c>
      <c r="AF60" s="22" t="e">
        <f>VLOOKUP(A60,#REF!,5,FALSE)</f>
        <v>#REF!</v>
      </c>
      <c r="AG60" s="25">
        <v>-1.1585004599465196</v>
      </c>
      <c r="AH60" s="25">
        <v>-1.0500361112722778</v>
      </c>
      <c r="AI60" s="47">
        <v>-0.27317973068309875</v>
      </c>
      <c r="AJ60" s="44">
        <v>1.6594516594516604</v>
      </c>
      <c r="AK60" s="44">
        <v>4.545454545454545</v>
      </c>
      <c r="AL60" s="44">
        <v>2.666225668785327</v>
      </c>
      <c r="AM60" s="22">
        <v>-2.8571428571428598E-2</v>
      </c>
      <c r="AN60" s="22">
        <v>-15.057142857142859</v>
      </c>
      <c r="AO60" s="22">
        <v>-6.1428571428571432</v>
      </c>
      <c r="AP60" s="22"/>
      <c r="AQ60" s="22"/>
      <c r="AR60" s="22"/>
      <c r="AS60" s="22"/>
      <c r="AT60" s="22">
        <v>0</v>
      </c>
    </row>
    <row r="61" spans="1:46" x14ac:dyDescent="0.25">
      <c r="A61" t="s">
        <v>467</v>
      </c>
      <c r="B61" t="str">
        <f>VLOOKUP(A61,'site info'!A:B,2,FALSE)</f>
        <v>SEES</v>
      </c>
      <c r="C61">
        <f>VLOOKUP(A61,'CCsite list'!A:E,4,FALSE)</f>
        <v>35.945459999999997</v>
      </c>
      <c r="D61">
        <f>VLOOKUP(A61,'CCsite list'!A:E,5,FALSE)</f>
        <v>-75.830060000000003</v>
      </c>
      <c r="E61" s="20">
        <v>13</v>
      </c>
      <c r="F61" s="21" t="s">
        <v>27</v>
      </c>
      <c r="G61" s="21" t="s">
        <v>77</v>
      </c>
      <c r="H61" s="21" t="s">
        <v>26</v>
      </c>
      <c r="I61" s="21" t="s">
        <v>37</v>
      </c>
      <c r="J61" s="21" t="s">
        <v>1044</v>
      </c>
      <c r="K61" s="20">
        <v>0.30480000000000002</v>
      </c>
      <c r="L61" s="22" t="s">
        <v>925</v>
      </c>
      <c r="M61" s="22" t="s">
        <v>925</v>
      </c>
      <c r="N61" s="22">
        <v>-13.096936623076921</v>
      </c>
      <c r="O61" s="22">
        <v>-15.453846153846154</v>
      </c>
      <c r="P61" s="22">
        <v>-19.453846153846154</v>
      </c>
      <c r="Q61" s="22">
        <v>-34.899916787692305</v>
      </c>
      <c r="R61" s="22">
        <v>4.6153846153846163E-2</v>
      </c>
      <c r="S61" s="22">
        <v>-0.15384615384615385</v>
      </c>
      <c r="T61" s="22">
        <v>0.15384615384615385</v>
      </c>
      <c r="U61">
        <v>-0.30769230769230771</v>
      </c>
      <c r="V61">
        <v>-5.6923076923077144E-3</v>
      </c>
      <c r="W61" s="24">
        <v>9.2999999999999999E-2</v>
      </c>
      <c r="X61">
        <v>-1.9615384615384642E-2</v>
      </c>
      <c r="Y61" s="22">
        <v>-0.15384615384615385</v>
      </c>
      <c r="Z61" s="22">
        <v>-5.6923076923077144E-3</v>
      </c>
      <c r="AA61" s="22">
        <v>0</v>
      </c>
      <c r="AB61" s="23">
        <v>0</v>
      </c>
      <c r="AC61" s="22">
        <v>0</v>
      </c>
      <c r="AD61" s="22">
        <v>-4.3076923076923047E-2</v>
      </c>
      <c r="AE61" s="22">
        <v>-9.9999999999999992E-2</v>
      </c>
      <c r="AF61" s="22" t="e">
        <f>VLOOKUP(A61,#REF!,5,FALSE)</f>
        <v>#REF!</v>
      </c>
      <c r="AG61" s="25">
        <v>-0.28104793314083831</v>
      </c>
      <c r="AH61" s="25">
        <v>0.27284656798403961</v>
      </c>
      <c r="AI61" s="47">
        <v>0.44596944695351087</v>
      </c>
      <c r="AJ61" s="44">
        <v>0.82417582417582425</v>
      </c>
      <c r="AK61" s="44">
        <v>2.5641025641025639</v>
      </c>
      <c r="AL61" s="44">
        <v>2.897280691226809</v>
      </c>
      <c r="AM61" s="22">
        <v>7.6923076923076988E-3</v>
      </c>
      <c r="AN61" s="22">
        <v>-24.007692307692309</v>
      </c>
      <c r="AO61" s="22">
        <v>-4.0769230769230766</v>
      </c>
      <c r="AP61" s="22"/>
      <c r="AQ61" s="22"/>
      <c r="AR61" s="22"/>
      <c r="AS61" s="22"/>
      <c r="AT61" s="22">
        <v>0</v>
      </c>
    </row>
    <row r="62" spans="1:46" x14ac:dyDescent="0.25">
      <c r="A62" t="s">
        <v>471</v>
      </c>
      <c r="B62" t="str">
        <f>VLOOKUP(A62,'site info'!A:B,2,FALSE)</f>
        <v>SEES</v>
      </c>
      <c r="C62">
        <f>VLOOKUP(A62,'CCsite list'!A:E,4,FALSE)</f>
        <v>35.43727423</v>
      </c>
      <c r="D62">
        <f>VLOOKUP(A62,'CCsite list'!A:E,5,FALSE)</f>
        <v>-76.396010329999996</v>
      </c>
      <c r="E62" s="20">
        <v>7</v>
      </c>
      <c r="F62" s="21" t="s">
        <v>46</v>
      </c>
      <c r="G62" s="21" t="s">
        <v>47</v>
      </c>
      <c r="H62" s="21" t="s">
        <v>45</v>
      </c>
      <c r="I62" s="21" t="s">
        <v>37</v>
      </c>
      <c r="J62" s="21" t="s">
        <v>1040</v>
      </c>
      <c r="K62" s="20">
        <v>0.45</v>
      </c>
      <c r="L62" s="22" t="s">
        <v>925</v>
      </c>
      <c r="M62" s="22" t="s">
        <v>925</v>
      </c>
      <c r="N62" s="22">
        <v>75.27855242857143</v>
      </c>
      <c r="O62" s="22">
        <v>-53.214285714285715</v>
      </c>
      <c r="P62" s="22">
        <v>-48.357142857142854</v>
      </c>
      <c r="Q62" s="22">
        <v>-101.54774488380953</v>
      </c>
      <c r="R62" s="22">
        <v>8.571428571428566E-2</v>
      </c>
      <c r="S62" s="22">
        <v>-1.4285714285714286</v>
      </c>
      <c r="T62" s="22">
        <v>-1</v>
      </c>
      <c r="U62">
        <v>-0.5714285714285714</v>
      </c>
      <c r="V62">
        <v>-8.9428571428571413E-2</v>
      </c>
      <c r="W62" s="24">
        <v>-0.10985714285714285</v>
      </c>
      <c r="X62">
        <v>-7.2285714285714259E-2</v>
      </c>
      <c r="Y62" s="22">
        <v>-1.2857142857142858</v>
      </c>
      <c r="Z62" s="22">
        <v>-8.8000000000000009E-2</v>
      </c>
      <c r="AA62" s="22">
        <v>0</v>
      </c>
      <c r="AB62" s="23">
        <v>0</v>
      </c>
      <c r="AC62" s="22">
        <v>0</v>
      </c>
      <c r="AD62" s="22">
        <v>9.71428571428571E-2</v>
      </c>
      <c r="AE62" s="22">
        <v>0.11428571428571425</v>
      </c>
      <c r="AF62" s="22" t="e">
        <f>VLOOKUP(A62,#REF!,5,FALSE)</f>
        <v>#REF!</v>
      </c>
      <c r="AG62" s="25">
        <v>-0.35009124986125578</v>
      </c>
      <c r="AH62" s="25">
        <v>-0.38044776536834746</v>
      </c>
      <c r="AI62" s="47">
        <v>-3.8080538093435224E-3</v>
      </c>
      <c r="AJ62" s="44">
        <v>2.9970029970029972</v>
      </c>
      <c r="AK62" s="44">
        <v>2.3809523809523836</v>
      </c>
      <c r="AL62" s="44">
        <v>3.8125552577291466</v>
      </c>
      <c r="AM62" s="22">
        <v>7.1428571428571425E-2</v>
      </c>
      <c r="AN62" s="22">
        <v>-17.328571428571429</v>
      </c>
      <c r="AO62" s="22">
        <v>-0.8571428571428571</v>
      </c>
      <c r="AP62" s="22"/>
      <c r="AQ62" s="22"/>
      <c r="AR62" s="22"/>
      <c r="AS62" s="22"/>
      <c r="AT62" s="22">
        <v>0</v>
      </c>
    </row>
    <row r="63" spans="1:46" x14ac:dyDescent="0.25">
      <c r="A63" t="s">
        <v>499</v>
      </c>
      <c r="B63" t="str">
        <f>VLOOKUP(A63,'site info'!A:B,2,FALSE)</f>
        <v>SEES</v>
      </c>
      <c r="C63">
        <f>VLOOKUP(A63,'CCsite list'!A:E,4,FALSE)</f>
        <v>35.871654589999999</v>
      </c>
      <c r="D63">
        <f>VLOOKUP(A63,'CCsite list'!A:E,5,FALSE)</f>
        <v>-76.353492419999995</v>
      </c>
      <c r="E63" s="20">
        <v>7</v>
      </c>
      <c r="F63" s="21" t="s">
        <v>27</v>
      </c>
      <c r="G63" s="21" t="s">
        <v>28</v>
      </c>
      <c r="H63" s="21" t="s">
        <v>26</v>
      </c>
      <c r="I63" s="21" t="s">
        <v>37</v>
      </c>
      <c r="J63" s="21" t="s">
        <v>1041</v>
      </c>
      <c r="K63" s="20">
        <v>0.35</v>
      </c>
      <c r="L63" s="22" t="s">
        <v>925</v>
      </c>
      <c r="M63" s="22" t="s">
        <v>925</v>
      </c>
      <c r="N63" s="22">
        <v>6.692667892857143</v>
      </c>
      <c r="O63" s="22">
        <v>-8.8428571428571434</v>
      </c>
      <c r="P63" s="22">
        <v>-2.6285714285714286</v>
      </c>
      <c r="Q63" s="22">
        <v>-11.466020986666665</v>
      </c>
      <c r="R63" s="22">
        <v>5.7142857142857127E-2</v>
      </c>
      <c r="S63" s="22">
        <v>-1.5714285714285714</v>
      </c>
      <c r="T63" s="22">
        <v>-0.5714285714285714</v>
      </c>
      <c r="U63">
        <v>-1</v>
      </c>
      <c r="V63">
        <v>-6.0285714285714311E-2</v>
      </c>
      <c r="W63" s="24">
        <v>-0.18055714285714286</v>
      </c>
      <c r="X63">
        <v>-4.5571428571428561E-2</v>
      </c>
      <c r="Y63" s="22">
        <v>-1.5714285714285714</v>
      </c>
      <c r="Z63" s="22">
        <v>-6.0285714285714311E-2</v>
      </c>
      <c r="AA63" s="22">
        <v>0</v>
      </c>
      <c r="AB63" s="23">
        <v>0</v>
      </c>
      <c r="AC63" s="22">
        <v>0</v>
      </c>
      <c r="AD63" s="22">
        <v>-5.2857142857142873E-2</v>
      </c>
      <c r="AE63" s="22">
        <v>0.10000000000000002</v>
      </c>
      <c r="AF63" s="22" t="e">
        <f>VLOOKUP(A63,#REF!,5,FALSE)</f>
        <v>#REF!</v>
      </c>
      <c r="AG63" s="25">
        <v>-1.0448594713288146</v>
      </c>
      <c r="AH63" s="25">
        <v>-0.77283085082617098</v>
      </c>
      <c r="AI63" s="47">
        <v>-0.45399531816276656</v>
      </c>
      <c r="AJ63" s="44">
        <v>0.70028011204481777</v>
      </c>
      <c r="AK63" s="44">
        <v>0</v>
      </c>
      <c r="AL63" s="44">
        <v>2.2752282405721078</v>
      </c>
      <c r="AM63" s="22">
        <v>0</v>
      </c>
      <c r="AN63" s="22">
        <v>-7.6000000000000023</v>
      </c>
      <c r="AO63" s="22">
        <v>-2.7142857142857144</v>
      </c>
      <c r="AP63" s="22"/>
      <c r="AQ63" s="22"/>
      <c r="AR63" s="22"/>
      <c r="AS63" s="22"/>
      <c r="AT63" s="22">
        <v>0</v>
      </c>
    </row>
    <row r="64" spans="1:46" x14ac:dyDescent="0.25">
      <c r="A64" t="s">
        <v>503</v>
      </c>
      <c r="B64" t="str">
        <f>VLOOKUP(A64,'site info'!A:B,2,FALSE)</f>
        <v>SEES</v>
      </c>
      <c r="C64">
        <f>VLOOKUP(A64,'CCsite list'!A:E,4,FALSE)</f>
        <v>35.933129999999998</v>
      </c>
      <c r="D64">
        <f>VLOOKUP(A64,'CCsite list'!A:E,5,FALSE)</f>
        <v>-76.363560000000007</v>
      </c>
      <c r="E64" s="20">
        <v>7</v>
      </c>
      <c r="F64" s="21" t="s">
        <v>46</v>
      </c>
      <c r="G64" s="21" t="s">
        <v>28</v>
      </c>
      <c r="H64" s="21" t="s">
        <v>26</v>
      </c>
      <c r="I64" s="21" t="s">
        <v>37</v>
      </c>
      <c r="J64" s="21" t="s">
        <v>1041</v>
      </c>
      <c r="K64" s="20">
        <v>2.25</v>
      </c>
      <c r="L64" s="22" t="s">
        <v>925</v>
      </c>
      <c r="M64" s="22" t="s">
        <v>925</v>
      </c>
      <c r="N64" s="22">
        <v>-3.9585620685714287</v>
      </c>
      <c r="O64" s="22">
        <v>-25.457142857142856</v>
      </c>
      <c r="P64" s="22">
        <v>-8.2999999999999989</v>
      </c>
      <c r="Q64" s="22">
        <v>-33.758288582857141</v>
      </c>
      <c r="R64" s="22">
        <v>0.11428571428571425</v>
      </c>
      <c r="S64" s="22">
        <v>-3</v>
      </c>
      <c r="T64" s="22">
        <v>-0.5714285714285714</v>
      </c>
      <c r="U64">
        <v>-2.4285714285714284</v>
      </c>
      <c r="V64">
        <v>-9.0571428571428622E-2</v>
      </c>
      <c r="W64" s="24">
        <v>-0.13000000000000003</v>
      </c>
      <c r="X64">
        <v>-8.6857142857142869E-2</v>
      </c>
      <c r="Y64" s="22">
        <v>-3</v>
      </c>
      <c r="Z64" s="22">
        <v>-9.799999999999999E-2</v>
      </c>
      <c r="AA64" s="22">
        <v>-2.8571428571428574E-2</v>
      </c>
      <c r="AB64" s="23">
        <v>-0.31428571428571433</v>
      </c>
      <c r="AC64" s="22">
        <v>0</v>
      </c>
      <c r="AD64" s="22">
        <v>1.000000000000004E-2</v>
      </c>
      <c r="AE64" s="22">
        <v>0</v>
      </c>
      <c r="AF64" s="22" t="e">
        <f>VLOOKUP(A64,#REF!,5,FALSE)</f>
        <v>#REF!</v>
      </c>
      <c r="AG64" s="25">
        <v>-1.0887477977017663</v>
      </c>
      <c r="AH64" s="25">
        <v>-0.6509070265862924</v>
      </c>
      <c r="AI64" s="47">
        <v>-0.18271310770726412</v>
      </c>
      <c r="AJ64" s="44">
        <v>-0.41889354326159178</v>
      </c>
      <c r="AK64" s="44">
        <v>-1.7857142857142858</v>
      </c>
      <c r="AL64" s="44">
        <v>-0.11940806833741217</v>
      </c>
      <c r="AM64" s="22">
        <v>4.285714285714283E-2</v>
      </c>
      <c r="AN64" s="22">
        <v>-7.2428571428571411</v>
      </c>
      <c r="AO64" s="22">
        <v>-5.8571428571428568</v>
      </c>
      <c r="AP64" s="22"/>
      <c r="AQ64" s="22"/>
      <c r="AR64" s="22"/>
      <c r="AS64" s="22"/>
      <c r="AT64" s="22">
        <v>-0.14285714285714285</v>
      </c>
    </row>
    <row r="65" spans="1:46" x14ac:dyDescent="0.25">
      <c r="A65" t="s">
        <v>513</v>
      </c>
      <c r="B65" t="str">
        <f>VLOOKUP(A65,'site info'!A:B,2,FALSE)</f>
        <v>SEES</v>
      </c>
      <c r="C65">
        <f>VLOOKUP(A65,'CCsite list'!A:E,4,FALSE)</f>
        <v>35.527850540000003</v>
      </c>
      <c r="D65">
        <f>VLOOKUP(A65,'CCsite list'!A:E,5,FALSE)</f>
        <v>-75.979095950000001</v>
      </c>
      <c r="E65" s="20">
        <v>7</v>
      </c>
      <c r="F65" s="21" t="s">
        <v>46</v>
      </c>
      <c r="G65" s="21" t="s">
        <v>77</v>
      </c>
      <c r="H65" s="21" t="s">
        <v>26</v>
      </c>
      <c r="I65" s="21" t="s">
        <v>37</v>
      </c>
      <c r="J65" s="21" t="s">
        <v>1040</v>
      </c>
      <c r="K65" s="20">
        <v>0.15</v>
      </c>
      <c r="L65" s="22" t="s">
        <v>925</v>
      </c>
      <c r="M65" s="22" t="s">
        <v>925</v>
      </c>
      <c r="N65" s="22">
        <v>591.21574428571421</v>
      </c>
      <c r="O65" s="22">
        <v>-12.52857142857142</v>
      </c>
      <c r="P65" s="22">
        <v>98.228571428571414</v>
      </c>
      <c r="Q65" s="22">
        <v>85.719610358095252</v>
      </c>
      <c r="R65" s="22">
        <v>-0.12857142857142861</v>
      </c>
      <c r="S65" s="22">
        <v>-2</v>
      </c>
      <c r="T65" s="22">
        <v>-0.7142857142857143</v>
      </c>
      <c r="U65">
        <v>-1.4285714285714286</v>
      </c>
      <c r="V65">
        <v>-0.1552857142857143</v>
      </c>
      <c r="W65" s="24">
        <v>-8.8428571428571426E-2</v>
      </c>
      <c r="X65">
        <v>-0.21314285714285713</v>
      </c>
      <c r="Y65" s="22">
        <v>-1.7142857142857142</v>
      </c>
      <c r="Z65" s="22">
        <v>-0.13942857142857149</v>
      </c>
      <c r="AA65" s="22">
        <v>0</v>
      </c>
      <c r="AB65" s="23">
        <v>0</v>
      </c>
      <c r="AC65" s="22">
        <v>0</v>
      </c>
      <c r="AD65" s="22">
        <v>0.20571428571428566</v>
      </c>
      <c r="AE65" s="22">
        <v>0.19999999999999993</v>
      </c>
      <c r="AF65" s="22" t="e">
        <f>VLOOKUP(A65,#REF!,5,FALSE)</f>
        <v>#REF!</v>
      </c>
      <c r="AG65" s="25">
        <v>-0.67239692790049987</v>
      </c>
      <c r="AH65" s="25">
        <v>-0.16552708808287317</v>
      </c>
      <c r="AI65" s="47">
        <v>-0.28927022327596447</v>
      </c>
      <c r="AJ65" s="44">
        <v>5.7142857142857144</v>
      </c>
      <c r="AK65" s="44">
        <v>6.3492063492063489</v>
      </c>
      <c r="AL65" s="44">
        <v>0.66085619079015401</v>
      </c>
      <c r="AM65" s="22">
        <v>2.8571428571428532E-2</v>
      </c>
      <c r="AN65" s="22">
        <v>-31.37142857142857</v>
      </c>
      <c r="AO65" s="22">
        <v>-8.7142857142857135</v>
      </c>
      <c r="AP65" s="22"/>
      <c r="AQ65" s="22"/>
      <c r="AR65" s="22"/>
      <c r="AS65" s="22"/>
      <c r="AT65" s="22">
        <v>0</v>
      </c>
    </row>
    <row r="66" spans="1:46" x14ac:dyDescent="0.25">
      <c r="A66" t="s">
        <v>198</v>
      </c>
      <c r="B66" t="str">
        <f>VLOOKUP(A66,'site info'!A:B,2,FALSE)</f>
        <v>CC</v>
      </c>
      <c r="C66">
        <f>VLOOKUP(A66,'CCsite list'!A:E,4,FALSE)</f>
        <v>35.920679409999998</v>
      </c>
      <c r="D66">
        <f>VLOOKUP(A66,'CCsite list'!A:E,5,FALSE)</f>
        <v>-75.665063680000003</v>
      </c>
      <c r="E66" s="20">
        <v>8</v>
      </c>
      <c r="F66" s="21" t="s">
        <v>46</v>
      </c>
      <c r="G66" s="21" t="s">
        <v>47</v>
      </c>
      <c r="H66" s="21" t="s">
        <v>45</v>
      </c>
      <c r="I66" s="21" t="s">
        <v>37</v>
      </c>
      <c r="J66" s="21" t="s">
        <v>1040</v>
      </c>
      <c r="K66" s="20">
        <v>0.2</v>
      </c>
      <c r="L66" s="22">
        <v>-1.32375</v>
      </c>
      <c r="M66" s="22">
        <v>-1.32375</v>
      </c>
      <c r="N66" s="22">
        <v>67.875</v>
      </c>
      <c r="O66" s="22">
        <v>29</v>
      </c>
      <c r="P66" s="22">
        <v>15.625</v>
      </c>
      <c r="Q66" s="22">
        <v>44.625</v>
      </c>
      <c r="R66" s="22">
        <v>0.125</v>
      </c>
      <c r="S66" s="22">
        <v>1.625</v>
      </c>
      <c r="T66" s="22">
        <v>1.375</v>
      </c>
      <c r="U66">
        <v>0.25</v>
      </c>
      <c r="V66">
        <v>4.1249999999999953E-2</v>
      </c>
      <c r="W66" s="24">
        <v>0.1885</v>
      </c>
      <c r="X66">
        <v>8.2499999999999796E-3</v>
      </c>
      <c r="Y66" s="22">
        <v>1.625</v>
      </c>
      <c r="Z66" s="22">
        <v>4.2625000000000024E-2</v>
      </c>
      <c r="AA66" s="22">
        <v>1.2499999999999997E-2</v>
      </c>
      <c r="AB66" s="23">
        <v>-0.125</v>
      </c>
      <c r="AC66" s="22">
        <v>0</v>
      </c>
      <c r="AD66" s="22">
        <v>6.25E-2</v>
      </c>
      <c r="AE66" s="22">
        <v>-3.7499999999999978E-2</v>
      </c>
      <c r="AF66" s="22" t="e">
        <f>VLOOKUP(A66,#REF!,5,FALSE)</f>
        <v>#REF!</v>
      </c>
      <c r="AG66" s="25">
        <v>1.0199261611650559</v>
      </c>
      <c r="AH66" s="25">
        <v>1.3830398793119372</v>
      </c>
      <c r="AI66" s="47">
        <v>0.36628364266872815</v>
      </c>
      <c r="AJ66" s="44">
        <v>1.395348837209303</v>
      </c>
      <c r="AK66" s="44">
        <v>0.59523809523809668</v>
      </c>
      <c r="AL66" s="44">
        <v>1.6514166597443207</v>
      </c>
      <c r="AM66" s="22">
        <v>4.9999999999999989E-2</v>
      </c>
      <c r="AN66" s="22">
        <v>33.299999999999997</v>
      </c>
      <c r="AO66" s="22">
        <v>14.625</v>
      </c>
      <c r="AP66" s="22"/>
      <c r="AQ66" s="22"/>
      <c r="AR66" s="22"/>
      <c r="AS66" s="22"/>
      <c r="AT66" s="22">
        <v>0</v>
      </c>
    </row>
    <row r="67" spans="1:46" x14ac:dyDescent="0.25">
      <c r="A67" t="s">
        <v>205</v>
      </c>
      <c r="B67" t="str">
        <f>VLOOKUP(A67,'site info'!A:B,2,FALSE)</f>
        <v>CC</v>
      </c>
      <c r="C67">
        <f>VLOOKUP(A67,'CCsite list'!A:E,4,FALSE)</f>
        <v>35.270035762301802</v>
      </c>
      <c r="D67">
        <f>VLOOKUP(A67,'CCsite list'!A:E,5,FALSE)</f>
        <v>-76.627596635684796</v>
      </c>
      <c r="E67" s="20">
        <v>13</v>
      </c>
      <c r="F67" s="21" t="s">
        <v>46</v>
      </c>
      <c r="G67" s="21" t="s">
        <v>77</v>
      </c>
      <c r="H67" s="21" t="s">
        <v>26</v>
      </c>
      <c r="I67" s="21" t="s">
        <v>37</v>
      </c>
      <c r="J67" s="21" t="s">
        <v>1044</v>
      </c>
      <c r="K67" s="20">
        <v>0.4</v>
      </c>
      <c r="L67" s="22">
        <v>0.87923076923076904</v>
      </c>
      <c r="M67" s="22">
        <v>0.87923076923076904</v>
      </c>
      <c r="N67" s="22">
        <v>43.807692307692307</v>
      </c>
      <c r="O67" s="22">
        <v>15.399999999999999</v>
      </c>
      <c r="P67" s="22">
        <v>13.515384615384615</v>
      </c>
      <c r="Q67" s="22">
        <v>28.923076923076923</v>
      </c>
      <c r="R67" s="22">
        <v>2.3076923076923064E-2</v>
      </c>
      <c r="S67" s="22">
        <v>1.1538461538461537</v>
      </c>
      <c r="T67" s="22">
        <v>1.3846153846153846</v>
      </c>
      <c r="U67">
        <v>-0.15384615384615385</v>
      </c>
      <c r="V67">
        <v>2.4000000000000021E-2</v>
      </c>
      <c r="W67" s="24">
        <v>5.0846153846153846E-2</v>
      </c>
      <c r="X67">
        <v>-8.4615384615384526E-3</v>
      </c>
      <c r="Y67" s="22">
        <v>1.0769230769230769</v>
      </c>
      <c r="Z67" s="22">
        <v>2.3153846153846167E-2</v>
      </c>
      <c r="AA67" s="22">
        <v>0</v>
      </c>
      <c r="AB67" s="23">
        <v>0.13846153846153847</v>
      </c>
      <c r="AC67" s="22">
        <v>0.13846153846153847</v>
      </c>
      <c r="AD67" s="22">
        <v>-4.3076923076923117E-2</v>
      </c>
      <c r="AE67" s="22">
        <v>-9.2307692307692327E-2</v>
      </c>
      <c r="AF67" s="22" t="e">
        <f>VLOOKUP(A67,#REF!,5,FALSE)</f>
        <v>#REF!</v>
      </c>
      <c r="AG67" s="25">
        <v>0.16055893595022971</v>
      </c>
      <c r="AH67" s="25">
        <v>0.22790252535855623</v>
      </c>
      <c r="AI67" s="47">
        <v>0.10186169193867273</v>
      </c>
      <c r="AJ67" s="44">
        <v>0.89160839160839156</v>
      </c>
      <c r="AK67" s="44">
        <v>1.6943866943866945</v>
      </c>
      <c r="AL67" s="44">
        <v>-0.66344837735596207</v>
      </c>
      <c r="AM67" s="22">
        <v>7.6923076923076988E-3</v>
      </c>
      <c r="AN67" s="22">
        <v>-1.3461538461538467</v>
      </c>
      <c r="AO67" s="22">
        <v>7.6923076923076927E-2</v>
      </c>
      <c r="AP67" s="22"/>
      <c r="AQ67" s="22"/>
      <c r="AR67" s="22"/>
      <c r="AS67" s="22"/>
      <c r="AT67" s="22">
        <v>7.6923076923076927E-2</v>
      </c>
    </row>
    <row r="68" spans="1:46" x14ac:dyDescent="0.25">
      <c r="A68" t="s">
        <v>212</v>
      </c>
      <c r="B68" t="str">
        <f>VLOOKUP(A68,'site info'!A:B,2,FALSE)</f>
        <v>CC</v>
      </c>
      <c r="C68">
        <f>VLOOKUP(A68,'CCsite list'!A:E,4,FALSE)</f>
        <v>35.267268494226798</v>
      </c>
      <c r="D68">
        <f>VLOOKUP(A68,'CCsite list'!A:E,5,FALSE)</f>
        <v>-76.628222847282998</v>
      </c>
      <c r="E68" s="20">
        <v>13</v>
      </c>
      <c r="F68" s="21" t="s">
        <v>27</v>
      </c>
      <c r="G68" s="21" t="s">
        <v>28</v>
      </c>
      <c r="H68" s="21" t="s">
        <v>26</v>
      </c>
      <c r="I68" s="21" t="s">
        <v>37</v>
      </c>
      <c r="J68" s="21" t="s">
        <v>1041</v>
      </c>
      <c r="K68" s="20">
        <v>1.1000000000000001</v>
      </c>
      <c r="L68" s="22">
        <v>-0.33076923076923082</v>
      </c>
      <c r="M68" s="22">
        <v>-0.33076923076923082</v>
      </c>
      <c r="N68" s="22">
        <v>3.1538461538461537</v>
      </c>
      <c r="O68" s="22">
        <v>-2.5769230769230771</v>
      </c>
      <c r="P68" s="22">
        <v>0.38461538461538464</v>
      </c>
      <c r="Q68" s="22">
        <v>-2.1923076923076925</v>
      </c>
      <c r="R68" s="22">
        <v>7.6923076923076927E-2</v>
      </c>
      <c r="S68" s="22">
        <v>0.23076923076923078</v>
      </c>
      <c r="T68" s="22">
        <v>0.15384615384615385</v>
      </c>
      <c r="U68">
        <v>7.6923076923076927E-2</v>
      </c>
      <c r="V68">
        <v>2.7692307692307374E-3</v>
      </c>
      <c r="W68" s="24">
        <v>6.3076923076922963E-3</v>
      </c>
      <c r="X68">
        <v>1.3846153846153687E-3</v>
      </c>
      <c r="Y68" s="22">
        <v>0.23076923076923078</v>
      </c>
      <c r="Z68" s="22">
        <v>2.7692307692307374E-3</v>
      </c>
      <c r="AA68" s="22">
        <v>0</v>
      </c>
      <c r="AB68" s="23">
        <v>0</v>
      </c>
      <c r="AC68" s="22">
        <v>0</v>
      </c>
      <c r="AD68" s="22">
        <v>9.9999999999999915E-3</v>
      </c>
      <c r="AE68" s="22">
        <v>1.5384615384615398E-2</v>
      </c>
      <c r="AF68" s="22" t="e">
        <f>VLOOKUP(A68,#REF!,5,FALSE)</f>
        <v>#REF!</v>
      </c>
      <c r="AG68" s="25">
        <v>0.16109648230660684</v>
      </c>
      <c r="AH68" s="25">
        <v>0.16515078376952166</v>
      </c>
      <c r="AI68" s="47">
        <v>2.1063949001953637E-2</v>
      </c>
      <c r="AJ68" s="44">
        <v>-0.25204582651391161</v>
      </c>
      <c r="AK68" s="44">
        <v>-0.17094017094017089</v>
      </c>
      <c r="AL68" s="44">
        <v>0.22812412625154338</v>
      </c>
      <c r="AM68" s="22">
        <v>0</v>
      </c>
      <c r="AN68" s="22">
        <v>15.384615384615387</v>
      </c>
      <c r="AO68" s="22">
        <v>5.6923076923076925</v>
      </c>
      <c r="AP68" s="22"/>
      <c r="AQ68" s="22"/>
      <c r="AR68" s="22"/>
      <c r="AS68" s="22"/>
      <c r="AT68" s="22">
        <v>0</v>
      </c>
    </row>
    <row r="69" spans="1:46" x14ac:dyDescent="0.25">
      <c r="A69" t="s">
        <v>191</v>
      </c>
      <c r="B69" t="str">
        <f>VLOOKUP(A69,'site info'!A:B,2,FALSE)</f>
        <v>CC</v>
      </c>
      <c r="C69">
        <f>VLOOKUP(A69,'CCsite list'!A:E,4,FALSE)</f>
        <v>36.018169559999997</v>
      </c>
      <c r="D69">
        <f>VLOOKUP(A69,'CCsite list'!A:E,5,FALSE)</f>
        <v>-76.745586090000003</v>
      </c>
      <c r="E69" s="20">
        <v>14</v>
      </c>
      <c r="F69" s="21" t="s">
        <v>46</v>
      </c>
      <c r="G69" s="21" t="s">
        <v>28</v>
      </c>
      <c r="H69" s="21" t="s">
        <v>26</v>
      </c>
      <c r="I69" s="21" t="s">
        <v>37</v>
      </c>
      <c r="J69" s="21" t="s">
        <v>1041</v>
      </c>
      <c r="K69" s="20">
        <v>0.5</v>
      </c>
      <c r="L69" s="22">
        <v>-1.0096428571428571</v>
      </c>
      <c r="M69" s="22">
        <v>-1.0096428571428571</v>
      </c>
      <c r="N69" s="22">
        <v>-2.9857142857142853</v>
      </c>
      <c r="O69" s="22">
        <v>-69.928571428571431</v>
      </c>
      <c r="P69" s="22">
        <v>-5.6785714285714288</v>
      </c>
      <c r="Q69" s="22">
        <v>-75.607142857142861</v>
      </c>
      <c r="R69" s="22">
        <v>2.1428571428571415E-2</v>
      </c>
      <c r="S69" s="22">
        <v>7.1428571428571425E-2</v>
      </c>
      <c r="T69" s="22">
        <v>0.35714285714285715</v>
      </c>
      <c r="U69">
        <v>-0.2857142857142857</v>
      </c>
      <c r="V69">
        <v>-1.2142857142856758E-3</v>
      </c>
      <c r="W69" s="24">
        <v>1.0642857142857145E-2</v>
      </c>
      <c r="X69">
        <v>-1.1928571428571446E-2</v>
      </c>
      <c r="Y69" s="22">
        <v>0.14285714285714285</v>
      </c>
      <c r="Z69" s="22">
        <v>3.5714285714284955E-4</v>
      </c>
      <c r="AA69" s="22">
        <v>0.1</v>
      </c>
      <c r="AB69" s="23">
        <v>9.9999999999999992E-2</v>
      </c>
      <c r="AC69" s="22">
        <v>0.19999999999999998</v>
      </c>
      <c r="AD69" s="22">
        <v>-5.0000000000000201E-3</v>
      </c>
      <c r="AE69" s="22">
        <v>-2.8571428571428598E-2</v>
      </c>
      <c r="AF69" s="22" t="e">
        <f>VLOOKUP(A69,#REF!,5,FALSE)</f>
        <v>#REF!</v>
      </c>
      <c r="AG69" s="25">
        <v>-1.9178199583784306E-2</v>
      </c>
      <c r="AH69" s="25">
        <v>1.4182169758575875E-2</v>
      </c>
      <c r="AI69" s="47">
        <v>4.2959079771248403E-2</v>
      </c>
      <c r="AJ69" s="44">
        <v>-0.25030128858811523</v>
      </c>
      <c r="AK69" s="44">
        <v>-0.37168713639301859</v>
      </c>
      <c r="AL69" s="44">
        <v>-1.266367222340514</v>
      </c>
      <c r="AM69" s="22">
        <v>0</v>
      </c>
      <c r="AN69" s="22">
        <v>-18.37857142857143</v>
      </c>
      <c r="AO69" s="22">
        <v>-4.5714285714285712</v>
      </c>
      <c r="AP69" s="22"/>
      <c r="AQ69" s="22"/>
      <c r="AR69" s="22"/>
      <c r="AS69" s="22"/>
      <c r="AT69" s="22">
        <v>7.1428571428571425E-2</v>
      </c>
    </row>
    <row r="70" spans="1:46" x14ac:dyDescent="0.25">
      <c r="A70" t="s">
        <v>285</v>
      </c>
      <c r="B70" t="str">
        <f>VLOOKUP(A70,'site info'!A:B,2,FALSE)</f>
        <v>NWCA</v>
      </c>
      <c r="C70">
        <f>VLOOKUP(A70,'CCsite list'!A:E,4,FALSE)</f>
        <v>34.883623</v>
      </c>
      <c r="D70">
        <f>VLOOKUP(A70,'CCsite list'!A:E,5,FALSE)</f>
        <v>-76.515964999999994</v>
      </c>
      <c r="E70" s="20">
        <v>11</v>
      </c>
      <c r="F70" s="21" t="s">
        <v>46</v>
      </c>
      <c r="G70" s="21" t="s">
        <v>77</v>
      </c>
      <c r="H70" s="21" t="s">
        <v>26</v>
      </c>
      <c r="I70" s="21" t="s">
        <v>37</v>
      </c>
      <c r="J70" s="21" t="s">
        <v>1040</v>
      </c>
      <c r="K70" s="20">
        <v>0.5</v>
      </c>
      <c r="L70" s="22">
        <v>-0.39787878818181838</v>
      </c>
      <c r="M70" s="22">
        <v>-0.39787878818181838</v>
      </c>
      <c r="N70" s="22">
        <v>43.639393936363639</v>
      </c>
      <c r="O70" s="22">
        <v>-16.90909090909091</v>
      </c>
      <c r="P70" s="22">
        <v>-25.963636363636365</v>
      </c>
      <c r="Q70" s="22">
        <v>-42.875636363636367</v>
      </c>
      <c r="R70" s="22">
        <v>9.0909090909090592E-3</v>
      </c>
      <c r="S70" s="22">
        <v>-2.1818181818181817</v>
      </c>
      <c r="T70" s="22">
        <v>-1.8181818181818181</v>
      </c>
      <c r="U70">
        <v>-0.36363636363636365</v>
      </c>
      <c r="V70">
        <v>-7.6636363636363627E-2</v>
      </c>
      <c r="W70" s="24">
        <v>-0.11372727272727272</v>
      </c>
      <c r="X70">
        <v>-2.8909090909090916E-2</v>
      </c>
      <c r="Y70" s="22">
        <v>-1.8181818181818181</v>
      </c>
      <c r="Z70" s="22">
        <v>-6.7363636363636376E-2</v>
      </c>
      <c r="AA70" s="22">
        <v>0</v>
      </c>
      <c r="AB70" s="23">
        <v>-0.22727272727272727</v>
      </c>
      <c r="AC70" s="22">
        <v>0</v>
      </c>
      <c r="AD70" s="22">
        <v>1.7272727272727228E-2</v>
      </c>
      <c r="AE70" s="22">
        <v>7.272727272727271E-2</v>
      </c>
      <c r="AF70" s="22" t="e">
        <f>VLOOKUP(A70,#REF!,5,FALSE)</f>
        <v>#REF!</v>
      </c>
      <c r="AG70" s="25">
        <v>-0.88145035311100628</v>
      </c>
      <c r="AH70" s="25">
        <v>-0.81558186975452529</v>
      </c>
      <c r="AI70" s="47">
        <v>-0.22012817294315817</v>
      </c>
      <c r="AJ70" s="44">
        <v>2.0202020202020194</v>
      </c>
      <c r="AK70" s="44">
        <v>3.6224312086381061</v>
      </c>
      <c r="AL70" s="44">
        <v>7.4150333029945337</v>
      </c>
      <c r="AM70" s="22">
        <v>1.8181818181818157E-2</v>
      </c>
      <c r="AN70" s="22">
        <v>-3.0545454545454542</v>
      </c>
      <c r="AO70" s="22">
        <v>-0.27272727272727271</v>
      </c>
      <c r="AP70" s="22"/>
      <c r="AQ70" s="22"/>
      <c r="AR70" s="22"/>
      <c r="AS70" s="22"/>
      <c r="AT70" s="22">
        <v>-9.0909090909090912E-2</v>
      </c>
    </row>
    <row r="71" spans="1:46" x14ac:dyDescent="0.25">
      <c r="A71" t="s">
        <v>296</v>
      </c>
      <c r="B71" t="str">
        <f>VLOOKUP(A71,'site info'!A:B,2,FALSE)</f>
        <v>NWCA</v>
      </c>
      <c r="C71">
        <f>VLOOKUP(A71,'CCsite list'!A:E,4,FALSE)</f>
        <v>35.396233474407502</v>
      </c>
      <c r="D71">
        <f>VLOOKUP(A71,'CCsite list'!A:E,5,FALSE)</f>
        <v>-76.440775343508193</v>
      </c>
      <c r="E71" s="20">
        <v>5</v>
      </c>
      <c r="F71" s="21" t="s">
        <v>46</v>
      </c>
      <c r="G71" s="21" t="s">
        <v>47</v>
      </c>
      <c r="H71" s="21" t="s">
        <v>257</v>
      </c>
      <c r="I71" s="21" t="s">
        <v>37</v>
      </c>
      <c r="J71" s="21" t="s">
        <v>1040</v>
      </c>
      <c r="K71" s="20">
        <v>0.6</v>
      </c>
      <c r="L71" s="22" t="s">
        <v>925</v>
      </c>
      <c r="M71" s="22" t="s">
        <v>925</v>
      </c>
      <c r="N71" s="22" t="s">
        <v>925</v>
      </c>
      <c r="O71" s="22" t="s">
        <v>925</v>
      </c>
      <c r="P71" s="22" t="s">
        <v>925</v>
      </c>
      <c r="Q71" s="22" t="s">
        <v>925</v>
      </c>
      <c r="R71" s="22" t="s">
        <v>925</v>
      </c>
      <c r="S71" s="22">
        <v>0.6</v>
      </c>
      <c r="T71" s="22">
        <v>0.6</v>
      </c>
      <c r="U71">
        <v>0</v>
      </c>
      <c r="V71">
        <v>7.6200000000000045E-2</v>
      </c>
      <c r="W71" s="24">
        <v>7.6200000000000045E-2</v>
      </c>
      <c r="X71">
        <v>0</v>
      </c>
      <c r="Y71" s="22">
        <v>0.4</v>
      </c>
      <c r="Z71" s="22">
        <v>6.2400000000000011E-2</v>
      </c>
      <c r="AA71" s="22">
        <v>0.1</v>
      </c>
      <c r="AB71" s="23">
        <v>1.1400000000000001</v>
      </c>
      <c r="AC71" s="22">
        <v>1.1399999999999999</v>
      </c>
      <c r="AD71" s="22">
        <v>-8.0000000000000071E-3</v>
      </c>
      <c r="AE71" s="22">
        <v>0</v>
      </c>
      <c r="AF71" s="22" t="s">
        <v>925</v>
      </c>
      <c r="AG71" s="25">
        <v>0.56230708255712436</v>
      </c>
      <c r="AH71" s="25">
        <v>0.56230708255712436</v>
      </c>
      <c r="AI71" s="47">
        <v>0</v>
      </c>
      <c r="AJ71" s="44">
        <v>0</v>
      </c>
      <c r="AK71" s="44">
        <v>0</v>
      </c>
      <c r="AL71" s="44">
        <v>0</v>
      </c>
      <c r="AM71" s="22">
        <v>-2.0000000000000108E-2</v>
      </c>
      <c r="AN71" s="22">
        <v>0</v>
      </c>
      <c r="AO71" s="22">
        <v>0</v>
      </c>
      <c r="AP71" s="22"/>
      <c r="AQ71" s="22"/>
      <c r="AR71" s="22"/>
      <c r="AS71" s="22"/>
      <c r="AT71" s="22">
        <v>0.2</v>
      </c>
    </row>
    <row r="72" spans="1:46" x14ac:dyDescent="0.25">
      <c r="A72" t="s">
        <v>635</v>
      </c>
      <c r="B72" t="str">
        <f>VLOOKUP(A72,'site info'!A:B,2,FALSE)</f>
        <v>Taillie</v>
      </c>
      <c r="C72">
        <f>VLOOKUP(A72,'CCsite list'!A:E,4,FALSE)</f>
        <v>35.4377537473</v>
      </c>
      <c r="D72">
        <f>VLOOKUP(A72,'CCsite list'!A:E,5,FALSE)</f>
        <v>-76.394064014400001</v>
      </c>
      <c r="E72" s="20">
        <v>12</v>
      </c>
      <c r="F72" s="21" t="s">
        <v>46</v>
      </c>
      <c r="G72" s="21" t="s">
        <v>77</v>
      </c>
      <c r="H72" s="21" t="s">
        <v>26</v>
      </c>
      <c r="I72" s="21" t="s">
        <v>37</v>
      </c>
      <c r="J72" s="21" t="s">
        <v>1040</v>
      </c>
      <c r="K72" s="20">
        <v>0.30480000000000002</v>
      </c>
      <c r="L72" s="22">
        <v>-2.0649999999999999</v>
      </c>
      <c r="M72" s="22">
        <v>-2.0649999999999999</v>
      </c>
      <c r="N72" s="22">
        <v>-52.808333333333337</v>
      </c>
      <c r="O72" s="22">
        <v>-46.775000000000006</v>
      </c>
      <c r="P72" s="22">
        <v>-35.625000000000007</v>
      </c>
      <c r="Q72" s="22">
        <v>-82.392857142857153</v>
      </c>
      <c r="R72" s="22">
        <v>3.3333333333333361E-2</v>
      </c>
      <c r="S72" s="22">
        <v>0.16666666666666666</v>
      </c>
      <c r="T72" s="22">
        <v>0.25</v>
      </c>
      <c r="U72">
        <v>0</v>
      </c>
      <c r="V72">
        <v>8.4166666666666643E-3</v>
      </c>
      <c r="W72" s="24">
        <v>1.6750000000000004E-2</v>
      </c>
      <c r="X72">
        <v>1.6666666666668531E-4</v>
      </c>
      <c r="Y72" s="22">
        <v>0.16666666666666666</v>
      </c>
      <c r="Z72" s="22">
        <v>9.2499999999999805E-3</v>
      </c>
      <c r="AA72" s="22">
        <v>0.125</v>
      </c>
      <c r="AB72" s="23">
        <v>0.31666666666666665</v>
      </c>
      <c r="AC72" s="22">
        <v>0.32499999999999996</v>
      </c>
      <c r="AD72" s="22">
        <v>-6.3333333333333394E-2</v>
      </c>
      <c r="AE72" s="22">
        <v>-7.4999999999999956E-2</v>
      </c>
      <c r="AF72" s="22" t="e">
        <f>VLOOKUP(A72,#REF!,5,FALSE)</f>
        <v>#REF!</v>
      </c>
      <c r="AG72" s="25">
        <v>-0.20753232067287275</v>
      </c>
      <c r="AH72" s="25">
        <v>-0.17015795050023286</v>
      </c>
      <c r="AI72" s="47">
        <v>-4.1201467453963213E-2</v>
      </c>
      <c r="AJ72" s="44">
        <v>0.68922305764411063</v>
      </c>
      <c r="AK72" s="44">
        <v>0.41666666666666669</v>
      </c>
      <c r="AL72" s="44">
        <v>1.1838055814071236</v>
      </c>
      <c r="AM72" s="22">
        <v>1.6666666666666646E-2</v>
      </c>
      <c r="AN72" s="22">
        <v>-6.0166666666666666</v>
      </c>
      <c r="AO72" s="22">
        <v>0</v>
      </c>
      <c r="AP72" s="22"/>
      <c r="AQ72" s="22"/>
      <c r="AR72" s="22"/>
      <c r="AS72" s="22"/>
      <c r="AT72" s="22">
        <v>8.3333333333333329E-2</v>
      </c>
    </row>
    <row r="73" spans="1:46" x14ac:dyDescent="0.25">
      <c r="A73" t="s">
        <v>646</v>
      </c>
      <c r="B73" t="str">
        <f>VLOOKUP(A73,'site info'!A:B,2,FALSE)</f>
        <v>Taillie</v>
      </c>
      <c r="C73">
        <f>VLOOKUP(A73,'CCsite list'!A:E,4,FALSE)</f>
        <v>35.438790128299999</v>
      </c>
      <c r="D73">
        <f>VLOOKUP(A73,'CCsite list'!A:E,5,FALSE)</f>
        <v>-76.392149755399998</v>
      </c>
      <c r="E73" s="20">
        <v>12</v>
      </c>
      <c r="F73" s="21" t="s">
        <v>46</v>
      </c>
      <c r="G73" s="21" t="s">
        <v>47</v>
      </c>
      <c r="H73" s="21" t="s">
        <v>257</v>
      </c>
      <c r="I73" s="21" t="s">
        <v>37</v>
      </c>
      <c r="J73" s="21" t="s">
        <v>1040</v>
      </c>
      <c r="K73" s="20">
        <v>0.34834285714285712</v>
      </c>
      <c r="L73" s="22">
        <v>-8.2449999999999992</v>
      </c>
      <c r="M73" s="22">
        <v>-8.2449999999999992</v>
      </c>
      <c r="N73" s="22">
        <v>-381.5333333333333</v>
      </c>
      <c r="O73" s="22">
        <v>-76.88333333333334</v>
      </c>
      <c r="P73" s="22">
        <v>-108.89999999999998</v>
      </c>
      <c r="Q73" s="22">
        <v>-185.78571428571425</v>
      </c>
      <c r="R73" s="22">
        <v>6.6666666666666721E-2</v>
      </c>
      <c r="S73" s="22">
        <v>-0.33333333333333331</v>
      </c>
      <c r="T73" s="22">
        <v>-0.25</v>
      </c>
      <c r="U73">
        <v>-0.16666666666666666</v>
      </c>
      <c r="V73">
        <v>-4.3500000000000004E-2</v>
      </c>
      <c r="W73" s="24">
        <v>-3.4499999999999996E-2</v>
      </c>
      <c r="X73">
        <v>-6.0908333333333321E-2</v>
      </c>
      <c r="Y73" s="22">
        <v>-0.33333333333333331</v>
      </c>
      <c r="Z73" s="22">
        <v>-5.0166666666666658E-2</v>
      </c>
      <c r="AA73" s="22">
        <v>0.19166666666666665</v>
      </c>
      <c r="AB73" s="23">
        <v>1.3916666666666666</v>
      </c>
      <c r="AC73" s="22">
        <v>1.3916666666666666</v>
      </c>
      <c r="AD73" s="22">
        <v>-2.2500000000000037E-2</v>
      </c>
      <c r="AE73" s="22">
        <v>-4.1666666666666664E-2</v>
      </c>
      <c r="AF73" s="22" t="e">
        <f>VLOOKUP(A73,#REF!,5,FALSE)</f>
        <v>#REF!</v>
      </c>
      <c r="AG73" s="25">
        <v>-0.37826564773215071</v>
      </c>
      <c r="AH73" s="25">
        <v>-0.30807820472492226</v>
      </c>
      <c r="AI73" s="47">
        <v>-0.10282668944969993</v>
      </c>
      <c r="AJ73" s="44">
        <v>1.0416666666666667</v>
      </c>
      <c r="AK73" s="44">
        <v>2.7777777777777786</v>
      </c>
      <c r="AL73" s="44">
        <v>0.15757869154674017</v>
      </c>
      <c r="AM73" s="22">
        <v>0</v>
      </c>
      <c r="AN73" s="22">
        <v>0</v>
      </c>
      <c r="AO73" s="22">
        <v>0</v>
      </c>
      <c r="AP73" s="22"/>
      <c r="AQ73" s="22"/>
      <c r="AR73" s="22"/>
      <c r="AS73" s="22"/>
      <c r="AT73" s="22">
        <v>8.3333333333333329E-2</v>
      </c>
    </row>
    <row r="74" spans="1:46" x14ac:dyDescent="0.25">
      <c r="A74" t="s">
        <v>793</v>
      </c>
      <c r="B74" t="str">
        <f>VLOOKUP(A74,'site info'!A:B,2,FALSE)</f>
        <v>USFWS</v>
      </c>
      <c r="C74">
        <f>VLOOKUP(A74,'CCsite list'!A:E,4,FALSE)</f>
        <v>35.358743964799999</v>
      </c>
      <c r="D74">
        <f>VLOOKUP(A74,'CCsite list'!A:E,5,FALSE)</f>
        <v>-76.265789935100003</v>
      </c>
      <c r="E74" s="20">
        <v>3</v>
      </c>
      <c r="F74" s="21" t="s">
        <v>46</v>
      </c>
      <c r="G74" s="21" t="s">
        <v>47</v>
      </c>
      <c r="H74" s="21" t="s">
        <v>257</v>
      </c>
      <c r="I74" s="21" t="s">
        <v>37</v>
      </c>
      <c r="J74" s="21" t="s">
        <v>1040</v>
      </c>
      <c r="K74" s="20">
        <v>0.60960000000000003</v>
      </c>
      <c r="L74" s="22">
        <v>-1.8566666666666691</v>
      </c>
      <c r="M74" s="22">
        <v>-1.8566666666666691</v>
      </c>
      <c r="N74" s="22">
        <v>-146.76666666666642</v>
      </c>
      <c r="O74" s="22">
        <v>56.666666666666664</v>
      </c>
      <c r="P74" s="22">
        <v>321.99999999999994</v>
      </c>
      <c r="Q74" s="22">
        <v>378.66666666666652</v>
      </c>
      <c r="R74" s="22">
        <v>0.13333333333333344</v>
      </c>
      <c r="S74" s="22">
        <v>0</v>
      </c>
      <c r="T74" s="22">
        <v>0</v>
      </c>
      <c r="U74">
        <v>0</v>
      </c>
      <c r="V74">
        <v>4.0333333333333332E-3</v>
      </c>
      <c r="W74" s="24">
        <v>4.0333333333333332E-3</v>
      </c>
      <c r="X74">
        <v>0</v>
      </c>
      <c r="Y74" s="22">
        <v>0</v>
      </c>
      <c r="Z74" s="22">
        <v>4.0333333333333332E-3</v>
      </c>
      <c r="AA74" s="22">
        <v>0</v>
      </c>
      <c r="AB74" s="23">
        <v>0</v>
      </c>
      <c r="AC74" s="22">
        <v>0</v>
      </c>
      <c r="AD74" s="22">
        <v>0.16666666666666666</v>
      </c>
      <c r="AE74" s="22">
        <v>0.16666666666666666</v>
      </c>
      <c r="AF74" s="22" t="s">
        <v>925</v>
      </c>
      <c r="AG74" s="25">
        <v>0.23570226039551598</v>
      </c>
      <c r="AH74" s="25">
        <v>0.23570226039551598</v>
      </c>
      <c r="AI74" s="47">
        <v>0</v>
      </c>
      <c r="AJ74" s="44">
        <v>0</v>
      </c>
      <c r="AK74" s="44">
        <v>0</v>
      </c>
      <c r="AL74" s="44">
        <v>0</v>
      </c>
      <c r="AM74" s="22">
        <v>0.16666666666666666</v>
      </c>
      <c r="AN74" s="22">
        <v>0</v>
      </c>
      <c r="AO74" s="22">
        <v>0</v>
      </c>
      <c r="AP74" s="22"/>
      <c r="AQ74" s="22"/>
      <c r="AR74" s="22"/>
      <c r="AS74" s="22"/>
      <c r="AT74" s="22">
        <v>0</v>
      </c>
    </row>
    <row r="75" spans="1:46" x14ac:dyDescent="0.25">
      <c r="A75" t="s">
        <v>304</v>
      </c>
      <c r="B75" t="str">
        <f>VLOOKUP(A75,'site info'!A:B,2,FALSE)</f>
        <v>NWCA</v>
      </c>
      <c r="C75">
        <f>VLOOKUP(A75,'CCsite list'!A:E,4,FALSE)</f>
        <v>35.395925768663098</v>
      </c>
      <c r="D75">
        <f>VLOOKUP(A75,'CCsite list'!A:E,5,FALSE)</f>
        <v>-76.307783480623797</v>
      </c>
      <c r="E75" s="20">
        <v>5</v>
      </c>
      <c r="F75" s="21" t="s">
        <v>46</v>
      </c>
      <c r="G75" s="21" t="s">
        <v>47</v>
      </c>
      <c r="H75" s="21" t="s">
        <v>45</v>
      </c>
      <c r="I75" s="21" t="s">
        <v>37</v>
      </c>
      <c r="J75" s="21" t="s">
        <v>1040</v>
      </c>
      <c r="K75" s="20">
        <v>0.35</v>
      </c>
      <c r="L75" s="22">
        <v>7.68</v>
      </c>
      <c r="M75" s="22">
        <v>7.68</v>
      </c>
      <c r="N75" s="22">
        <v>414</v>
      </c>
      <c r="O75" s="22">
        <v>529</v>
      </c>
      <c r="P75" s="22">
        <v>635.38</v>
      </c>
      <c r="Q75" s="22">
        <v>1164.3759999999997</v>
      </c>
      <c r="R75" s="22">
        <v>0.12000000000000011</v>
      </c>
      <c r="S75" s="22">
        <v>0.6</v>
      </c>
      <c r="T75" s="22">
        <v>0.4</v>
      </c>
      <c r="U75">
        <v>0.2</v>
      </c>
      <c r="V75">
        <v>2.7000000000000045E-2</v>
      </c>
      <c r="W75" s="24">
        <v>2.9800000000000004E-2</v>
      </c>
      <c r="X75">
        <v>2.1199999999999976E-2</v>
      </c>
      <c r="Y75" s="22">
        <v>0</v>
      </c>
      <c r="Z75" s="22">
        <v>6.8000000000000508E-3</v>
      </c>
      <c r="AA75" s="22">
        <v>0.06</v>
      </c>
      <c r="AB75" s="23">
        <v>1.3</v>
      </c>
      <c r="AC75" s="22">
        <v>0.6</v>
      </c>
      <c r="AD75" s="22">
        <v>-6.0000000000000496E-3</v>
      </c>
      <c r="AE75" s="22">
        <v>-1.9999999999999928E-2</v>
      </c>
      <c r="AF75" s="22" t="e">
        <f>VLOOKUP(A75,#REF!,5,FALSE)</f>
        <v>#REF!</v>
      </c>
      <c r="AG75" s="25">
        <v>0.20194005878560972</v>
      </c>
      <c r="AH75" s="25">
        <v>0.17426041150022939</v>
      </c>
      <c r="AI75" s="47">
        <v>3.6031012672248154E-2</v>
      </c>
      <c r="AJ75" s="44">
        <v>-3.6296296296296306</v>
      </c>
      <c r="AK75" s="44">
        <v>-4.5555555555555554</v>
      </c>
      <c r="AL75" s="44">
        <v>1.4567090618581602</v>
      </c>
      <c r="AM75" s="22">
        <v>1.9999999999999928E-2</v>
      </c>
      <c r="AN75" s="22">
        <v>1</v>
      </c>
      <c r="AO75" s="22">
        <v>-0.2</v>
      </c>
      <c r="AP75" s="22"/>
      <c r="AQ75" s="22"/>
      <c r="AR75" s="22"/>
      <c r="AS75" s="22"/>
      <c r="AT75" s="22">
        <v>0.4</v>
      </c>
    </row>
    <row r="76" spans="1:46" x14ac:dyDescent="0.25">
      <c r="A76" t="s">
        <v>656</v>
      </c>
      <c r="B76" t="str">
        <f>VLOOKUP(A76,'site info'!A:B,2,FALSE)</f>
        <v>Taillie</v>
      </c>
      <c r="C76">
        <f>VLOOKUP(A76,'CCsite list'!A:E,4,FALSE)</f>
        <v>35.440770175899999</v>
      </c>
      <c r="D76">
        <f>VLOOKUP(A76,'CCsite list'!A:E,5,FALSE)</f>
        <v>-76.391323311099995</v>
      </c>
      <c r="E76" s="20">
        <v>12</v>
      </c>
      <c r="F76" s="21" t="s">
        <v>46</v>
      </c>
      <c r="G76" s="21" t="s">
        <v>47</v>
      </c>
      <c r="H76" s="21" t="s">
        <v>45</v>
      </c>
      <c r="I76" s="21" t="s">
        <v>37</v>
      </c>
      <c r="J76" s="21" t="s">
        <v>1040</v>
      </c>
      <c r="K76" s="20">
        <v>0.30480000000000002</v>
      </c>
      <c r="L76" s="22">
        <v>-4.6816666666666658</v>
      </c>
      <c r="M76" s="22">
        <v>-4.6816666666666658</v>
      </c>
      <c r="N76" s="22">
        <v>-201.69166666666669</v>
      </c>
      <c r="O76" s="22">
        <v>-53.941666666666663</v>
      </c>
      <c r="P76" s="22">
        <v>-37.324999999999989</v>
      </c>
      <c r="Q76" s="22">
        <v>-91.261904761904745</v>
      </c>
      <c r="R76" s="22">
        <v>4.1666666666666664E-2</v>
      </c>
      <c r="S76" s="22">
        <v>0</v>
      </c>
      <c r="T76" s="22">
        <v>-8.3333333333333329E-2</v>
      </c>
      <c r="U76">
        <v>8.3333333333333329E-2</v>
      </c>
      <c r="V76">
        <v>4.999999999999819E-4</v>
      </c>
      <c r="W76" s="24">
        <v>-1.2416666666666651E-2</v>
      </c>
      <c r="X76">
        <v>1.1416666666666667E-2</v>
      </c>
      <c r="Y76" s="22">
        <v>-8.3333333333333329E-2</v>
      </c>
      <c r="Z76" s="22">
        <v>-6.0833333333333295E-3</v>
      </c>
      <c r="AA76" s="22">
        <v>0.7416666666666667</v>
      </c>
      <c r="AB76" s="23">
        <v>0.64166666666666672</v>
      </c>
      <c r="AC76" s="22">
        <v>0.59166666666666667</v>
      </c>
      <c r="AD76" s="22">
        <v>-3.833333333333333E-2</v>
      </c>
      <c r="AE76" s="22">
        <v>-3.3333333333333361E-2</v>
      </c>
      <c r="AF76" s="22" t="e">
        <f>VLOOKUP(A76,#REF!,5,FALSE)</f>
        <v>#REF!</v>
      </c>
      <c r="AG76" s="25">
        <v>-0.14291052518928282</v>
      </c>
      <c r="AH76" s="25">
        <v>-0.18305146837150263</v>
      </c>
      <c r="AI76" s="47">
        <v>-7.8118861201126391E-2</v>
      </c>
      <c r="AJ76" s="44">
        <v>0.6944444444444452</v>
      </c>
      <c r="AK76" s="44">
        <v>0.99206349206349265</v>
      </c>
      <c r="AL76" s="44">
        <v>0.33035792124986091</v>
      </c>
      <c r="AM76" s="22">
        <v>-1.6666666666666646E-2</v>
      </c>
      <c r="AN76" s="22">
        <v>-0.5083333333333333</v>
      </c>
      <c r="AO76" s="22">
        <v>-8.3333333333333329E-2</v>
      </c>
      <c r="AP76" s="22"/>
      <c r="AQ76" s="22"/>
      <c r="AR76" s="22"/>
      <c r="AS76" s="22"/>
      <c r="AT76" s="22">
        <v>8.3333333333333329E-2</v>
      </c>
    </row>
    <row r="77" spans="1:46" x14ac:dyDescent="0.25">
      <c r="A77" t="s">
        <v>432</v>
      </c>
      <c r="B77" t="str">
        <f>VLOOKUP(A77,'site info'!A:B,2,FALSE)</f>
        <v>PCS</v>
      </c>
      <c r="C77">
        <f>VLOOKUP(A77,'CCsite list'!A:E,4,FALSE)</f>
        <v>35.353085999999998</v>
      </c>
      <c r="D77">
        <f>VLOOKUP(A77,'CCsite list'!A:E,5,FALSE)</f>
        <v>-76.747634000000005</v>
      </c>
      <c r="E77" s="20">
        <v>9</v>
      </c>
      <c r="F77" s="21" t="s">
        <v>46</v>
      </c>
      <c r="G77" s="21" t="s">
        <v>77</v>
      </c>
      <c r="H77" s="21" t="s">
        <v>26</v>
      </c>
      <c r="I77" s="21" t="s">
        <v>37</v>
      </c>
      <c r="J77" s="21"/>
      <c r="K77" s="20">
        <v>0.2</v>
      </c>
      <c r="L77" s="22" t="s">
        <v>925</v>
      </c>
      <c r="M77" s="22" t="s">
        <v>925</v>
      </c>
      <c r="N77" s="22" t="s">
        <v>925</v>
      </c>
      <c r="O77" s="22" t="s">
        <v>925</v>
      </c>
      <c r="P77" s="22" t="s">
        <v>925</v>
      </c>
      <c r="Q77" s="22" t="s">
        <v>925</v>
      </c>
      <c r="R77" s="22" t="s">
        <v>925</v>
      </c>
      <c r="S77" s="22">
        <v>3.1111111111111112</v>
      </c>
      <c r="T77" s="22">
        <v>1.7777777777777777</v>
      </c>
      <c r="U77">
        <v>1.3333333333333333</v>
      </c>
      <c r="V77">
        <v>0.15033333333333332</v>
      </c>
      <c r="W77" s="24">
        <v>0.21055555555555558</v>
      </c>
      <c r="X77">
        <v>0.11322222222222224</v>
      </c>
      <c r="Y77" s="22">
        <v>2.6666666666666665</v>
      </c>
      <c r="Z77" s="22">
        <v>0.13822222222222219</v>
      </c>
      <c r="AA77" s="22">
        <v>1.4</v>
      </c>
      <c r="AB77" s="23">
        <v>1.1666666666666667</v>
      </c>
      <c r="AC77" s="22">
        <v>0.87777777777777777</v>
      </c>
      <c r="AD77" s="22">
        <v>-0.15888888888888886</v>
      </c>
      <c r="AE77" s="22">
        <v>-0.27777777777777779</v>
      </c>
      <c r="AF77" s="22" t="e">
        <f>VLOOKUP(A77,#REF!,5,FALSE)</f>
        <v>#REF!</v>
      </c>
      <c r="AG77" s="25">
        <v>0.85229804819741362</v>
      </c>
      <c r="AH77" s="25">
        <v>0.64196593977201366</v>
      </c>
      <c r="AI77" s="47">
        <v>0.21301180724830607</v>
      </c>
      <c r="AJ77" s="44">
        <v>-1.169590643274854</v>
      </c>
      <c r="AK77" s="44">
        <v>-2.1442495126705645</v>
      </c>
      <c r="AL77" s="44">
        <v>-1.9664185838053381</v>
      </c>
      <c r="AM77" s="22">
        <v>-1.111111111111112E-2</v>
      </c>
      <c r="AN77" s="22" t="s">
        <v>925</v>
      </c>
      <c r="AO77" s="22" t="s">
        <v>925</v>
      </c>
      <c r="AP77" s="22"/>
      <c r="AQ77" s="22"/>
      <c r="AR77" s="22"/>
      <c r="AS77" s="22"/>
      <c r="AT77" s="22">
        <v>0.44444444444444442</v>
      </c>
    </row>
    <row r="78" spans="1:46" x14ac:dyDescent="0.25">
      <c r="A78" t="s">
        <v>219</v>
      </c>
      <c r="B78" t="str">
        <f>VLOOKUP(A78,'site info'!A:B,2,FALSE)</f>
        <v>CC</v>
      </c>
      <c r="C78">
        <f>VLOOKUP(A78,'CCsite list'!A:E,4,FALSE)</f>
        <v>35.960238870503403</v>
      </c>
      <c r="D78">
        <f>VLOOKUP(A78,'CCsite list'!A:E,5,FALSE)</f>
        <v>-76.722055934537394</v>
      </c>
      <c r="E78" s="20">
        <v>13</v>
      </c>
      <c r="F78" s="21" t="s">
        <v>46</v>
      </c>
      <c r="G78" s="21" t="s">
        <v>77</v>
      </c>
      <c r="H78" s="21" t="s">
        <v>26</v>
      </c>
      <c r="I78" s="21" t="s">
        <v>37</v>
      </c>
      <c r="J78" s="21" t="s">
        <v>1041</v>
      </c>
      <c r="K78" s="20">
        <v>1</v>
      </c>
      <c r="L78" s="22">
        <v>-0.64615384615384608</v>
      </c>
      <c r="M78" s="22">
        <v>-0.64615384615384608</v>
      </c>
      <c r="N78" s="22">
        <v>-28</v>
      </c>
      <c r="O78" s="22">
        <v>-27.53846153846154</v>
      </c>
      <c r="P78" s="22">
        <v>-10.23076923076923</v>
      </c>
      <c r="Q78" s="22">
        <v>-37.769230769230766</v>
      </c>
      <c r="R78" s="22">
        <v>-3.8461538461538464E-2</v>
      </c>
      <c r="S78" s="22">
        <v>-0.15384615384615385</v>
      </c>
      <c r="T78" s="22">
        <v>0</v>
      </c>
      <c r="U78">
        <v>-0.23076923076923078</v>
      </c>
      <c r="V78">
        <v>-7.3846153846153914E-3</v>
      </c>
      <c r="W78" s="24">
        <v>1.3076923076923003E-3</v>
      </c>
      <c r="X78">
        <v>-9.9230769230769234E-3</v>
      </c>
      <c r="Y78" s="22">
        <v>-0.38461538461538464</v>
      </c>
      <c r="Z78" s="22">
        <v>-1.2923076923076935E-2</v>
      </c>
      <c r="AA78" s="22">
        <v>0.90769230769230758</v>
      </c>
      <c r="AB78" s="23">
        <v>0.85384615384615381</v>
      </c>
      <c r="AC78" s="22">
        <v>0.33846153846153848</v>
      </c>
      <c r="AD78" s="22">
        <v>-3.3846153846153845E-2</v>
      </c>
      <c r="AE78" s="22">
        <v>-3.8461538461538498E-2</v>
      </c>
      <c r="AF78" s="22" t="e">
        <f>VLOOKUP(A78,#REF!,5,FALSE)</f>
        <v>#REF!</v>
      </c>
      <c r="AG78" s="25">
        <v>-0.27650187156641093</v>
      </c>
      <c r="AH78" s="25">
        <v>-0.15085055396403718</v>
      </c>
      <c r="AI78" s="47">
        <v>-5.6365442067680342E-2</v>
      </c>
      <c r="AJ78" s="44">
        <v>-0.52447552447552448</v>
      </c>
      <c r="AK78" s="44">
        <v>-0.66889632107023411</v>
      </c>
      <c r="AL78" s="44">
        <v>0.69349517813753303</v>
      </c>
      <c r="AM78" s="22">
        <v>0</v>
      </c>
      <c r="AN78" s="22">
        <v>13.207692307692307</v>
      </c>
      <c r="AO78" s="22">
        <v>5.0769230769230766</v>
      </c>
      <c r="AP78" s="22"/>
      <c r="AQ78" s="22"/>
      <c r="AR78" s="22"/>
      <c r="AS78" s="22"/>
      <c r="AT78" s="22">
        <v>0.38461538461538464</v>
      </c>
    </row>
    <row r="79" spans="1:46" x14ac:dyDescent="0.25">
      <c r="A79" t="s">
        <v>226</v>
      </c>
      <c r="B79" t="str">
        <f>VLOOKUP(A79,'site info'!A:B,2,FALSE)</f>
        <v>CC</v>
      </c>
      <c r="C79">
        <f>VLOOKUP(A79,'CCsite list'!A:E,4,FALSE)</f>
        <v>35.433019420000001</v>
      </c>
      <c r="D79">
        <f>VLOOKUP(A79,'CCsite list'!A:E,5,FALSE)</f>
        <v>-76.715017990000007</v>
      </c>
      <c r="E79" s="20">
        <v>13</v>
      </c>
      <c r="F79" s="21" t="s">
        <v>27</v>
      </c>
      <c r="G79" s="21" t="s">
        <v>28</v>
      </c>
      <c r="H79" s="21" t="s">
        <v>26</v>
      </c>
      <c r="I79" s="21" t="s">
        <v>29</v>
      </c>
      <c r="J79" s="21" t="s">
        <v>1041</v>
      </c>
      <c r="K79" s="20">
        <v>2.31</v>
      </c>
      <c r="L79" s="22">
        <v>-0.20461538461538462</v>
      </c>
      <c r="M79" s="22">
        <v>-0.20461538461538462</v>
      </c>
      <c r="N79" s="22">
        <v>-0.73076923076923073</v>
      </c>
      <c r="O79" s="22">
        <v>-2.3846153846153846</v>
      </c>
      <c r="P79" s="22">
        <v>-1.0769230769230769</v>
      </c>
      <c r="Q79" s="22">
        <v>-3.4615384615384617</v>
      </c>
      <c r="R79" s="22">
        <v>3.0769230769230795E-2</v>
      </c>
      <c r="S79" s="22">
        <v>0.23076923076923078</v>
      </c>
      <c r="T79" s="22">
        <v>0.30769230769230771</v>
      </c>
      <c r="U79">
        <v>0</v>
      </c>
      <c r="V79">
        <v>2.0000000000000187E-3</v>
      </c>
      <c r="W79" s="24">
        <v>1.8923076923076924E-2</v>
      </c>
      <c r="X79">
        <v>-5.3076923076923041E-3</v>
      </c>
      <c r="Y79" s="22">
        <v>0.23076923076923078</v>
      </c>
      <c r="Z79" s="22">
        <v>2.3076923076922927E-3</v>
      </c>
      <c r="AA79" s="22">
        <v>0</v>
      </c>
      <c r="AB79" s="23">
        <v>0.19230769230769232</v>
      </c>
      <c r="AC79" s="22">
        <v>0</v>
      </c>
      <c r="AD79" s="22">
        <v>0</v>
      </c>
      <c r="AE79" s="22">
        <v>-7.692307692307665E-3</v>
      </c>
      <c r="AF79" s="22" t="e">
        <f>VLOOKUP(A79,#REF!,5,FALSE)</f>
        <v>#REF!</v>
      </c>
      <c r="AG79" s="25">
        <v>9.6521110878485611E-2</v>
      </c>
      <c r="AH79" s="25">
        <v>0.20067231643070527</v>
      </c>
      <c r="AI79" s="47">
        <v>1.6453536225204752E-2</v>
      </c>
      <c r="AJ79" s="44">
        <v>-0.65934065934065922</v>
      </c>
      <c r="AK79" s="44">
        <v>-0.17751479289940827</v>
      </c>
      <c r="AL79" s="44">
        <v>-0.91973582260072273</v>
      </c>
      <c r="AM79" s="22">
        <v>-2.3076923076923064E-2</v>
      </c>
      <c r="AN79" s="22">
        <v>0.53076923076922899</v>
      </c>
      <c r="AO79" s="22">
        <v>-1.2307692307692308</v>
      </c>
      <c r="AP79" s="22"/>
      <c r="AQ79" s="22"/>
      <c r="AR79" s="22"/>
      <c r="AS79" s="22"/>
      <c r="AT79" s="22">
        <v>7.6923076923076927E-2</v>
      </c>
    </row>
    <row r="83" spans="4:4" x14ac:dyDescent="0.25">
      <c r="D83" s="25"/>
    </row>
  </sheetData>
  <autoFilter ref="A1:AT1" xr:uid="{6728CF51-8078-4BDE-8FE5-EBFC6B84963F}">
    <sortState xmlns:xlrd2="http://schemas.microsoft.com/office/spreadsheetml/2017/richdata2" ref="A2:AT79">
      <sortCondition ref="A1"/>
    </sortState>
  </autoFilter>
  <conditionalFormatting sqref="K2:AT79">
    <cfRule type="containsBlanks" dxfId="6" priority="1">
      <formula>LEN(TRIM(K2))=0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E4727-CCEC-4A53-AC81-EB1AC6D906F0}">
  <dimension ref="A1:AW7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14.5703125" customWidth="1"/>
    <col min="2" max="3" width="16.42578125" customWidth="1"/>
    <col min="4" max="5" width="8.28515625" customWidth="1"/>
    <col min="6" max="7" width="10.85546875" customWidth="1"/>
    <col min="8" max="8" width="12.7109375" customWidth="1"/>
    <col min="9" max="20" width="10.85546875" customWidth="1"/>
    <col min="21" max="21" width="10.28515625" customWidth="1"/>
    <col min="22" max="22" width="9.140625" customWidth="1"/>
    <col min="23" max="23" width="9.140625" style="141" customWidth="1"/>
    <col min="24" max="24" width="9.140625" customWidth="1"/>
    <col min="25" max="25" width="10" customWidth="1"/>
    <col min="26" max="34" width="10.85546875" customWidth="1"/>
    <col min="35" max="35" width="12.28515625" style="67" customWidth="1"/>
    <col min="36" max="38" width="10.85546875" customWidth="1"/>
    <col min="39" max="39" width="13.140625" customWidth="1"/>
    <col min="40" max="40" width="12.28515625" customWidth="1"/>
    <col min="41" max="44" width="10.85546875" customWidth="1"/>
    <col min="45" max="45" width="10.28515625" customWidth="1"/>
    <col min="46" max="46" width="9.85546875" customWidth="1"/>
    <col min="48" max="48" width="12.140625" customWidth="1"/>
  </cols>
  <sheetData>
    <row r="1" spans="1:49" s="18" customFormat="1" ht="101.25" customHeight="1" x14ac:dyDescent="0.25">
      <c r="A1" s="18" t="s">
        <v>806</v>
      </c>
      <c r="B1" s="18" t="s">
        <v>10</v>
      </c>
      <c r="C1" s="18" t="s">
        <v>9</v>
      </c>
      <c r="D1" s="18" t="s">
        <v>807</v>
      </c>
      <c r="E1" s="18" t="s">
        <v>1074</v>
      </c>
      <c r="F1" s="18" t="s">
        <v>1023</v>
      </c>
      <c r="G1" s="18" t="s">
        <v>1077</v>
      </c>
      <c r="H1" s="18" t="s">
        <v>1078</v>
      </c>
      <c r="I1" s="18" t="s">
        <v>1024</v>
      </c>
      <c r="J1" s="18" t="s">
        <v>1043</v>
      </c>
      <c r="K1" s="18" t="s">
        <v>808</v>
      </c>
      <c r="L1" s="18" t="s">
        <v>1091</v>
      </c>
      <c r="M1" s="18" t="s">
        <v>1092</v>
      </c>
      <c r="N1" s="18" t="s">
        <v>1093</v>
      </c>
      <c r="O1" s="18" t="s">
        <v>1094</v>
      </c>
      <c r="P1" s="18" t="s">
        <v>1095</v>
      </c>
      <c r="Q1" s="18" t="s">
        <v>1096</v>
      </c>
      <c r="R1" s="18" t="s">
        <v>1097</v>
      </c>
      <c r="S1" s="18" t="s">
        <v>1053</v>
      </c>
      <c r="T1" s="18" t="s">
        <v>1054</v>
      </c>
      <c r="U1" s="18" t="s">
        <v>1076</v>
      </c>
      <c r="V1" s="134" t="s">
        <v>1070</v>
      </c>
      <c r="W1" s="140" t="s">
        <v>1071</v>
      </c>
      <c r="X1" s="134" t="s">
        <v>1072</v>
      </c>
      <c r="Y1" s="18" t="s">
        <v>1069</v>
      </c>
      <c r="Z1" s="18" t="s">
        <v>1055</v>
      </c>
      <c r="AA1" s="18" t="s">
        <v>1056</v>
      </c>
      <c r="AB1" s="18" t="s">
        <v>1057</v>
      </c>
      <c r="AC1" s="18" t="s">
        <v>1058</v>
      </c>
      <c r="AD1" s="18" t="s">
        <v>1059</v>
      </c>
      <c r="AE1" s="18" t="s">
        <v>1060</v>
      </c>
      <c r="AF1" s="18" t="s">
        <v>1120</v>
      </c>
      <c r="AG1" s="109" t="s">
        <v>1066</v>
      </c>
      <c r="AH1" s="109" t="s">
        <v>1067</v>
      </c>
      <c r="AI1" s="142" t="s">
        <v>1068</v>
      </c>
      <c r="AJ1" s="18" t="s">
        <v>1061</v>
      </c>
      <c r="AK1" s="18" t="s">
        <v>1062</v>
      </c>
      <c r="AL1" s="18" t="s">
        <v>1063</v>
      </c>
      <c r="AM1" s="18" t="s">
        <v>1064</v>
      </c>
      <c r="AN1" s="18" t="s">
        <v>1065</v>
      </c>
      <c r="AO1" s="18" t="s">
        <v>1114</v>
      </c>
      <c r="AP1" s="18" t="s">
        <v>1115</v>
      </c>
      <c r="AQ1" s="18" t="s">
        <v>1116</v>
      </c>
      <c r="AR1" s="18" t="s">
        <v>1117</v>
      </c>
      <c r="AS1" s="42" t="s">
        <v>1073</v>
      </c>
      <c r="AT1" s="18" t="s">
        <v>1034</v>
      </c>
      <c r="AU1" s="18" t="s">
        <v>0</v>
      </c>
      <c r="AV1" s="18" t="s">
        <v>1089</v>
      </c>
      <c r="AW1" s="18" t="s">
        <v>1090</v>
      </c>
    </row>
    <row r="2" spans="1:49" x14ac:dyDescent="0.25">
      <c r="A2" t="s">
        <v>707</v>
      </c>
      <c r="B2">
        <f>VLOOKUP(A2,'CCsite list'!A:E,4,FALSE)</f>
        <v>34.937082804799999</v>
      </c>
      <c r="C2">
        <f>VLOOKUP(A2,'CCsite list'!A:E,5,FALSE)</f>
        <v>-76.355729176799997</v>
      </c>
      <c r="D2" s="20">
        <v>3</v>
      </c>
      <c r="E2" s="20" t="s">
        <v>1075</v>
      </c>
      <c r="F2" s="21" t="s">
        <v>46</v>
      </c>
      <c r="G2" s="21" t="s">
        <v>47</v>
      </c>
      <c r="H2" s="21" t="s">
        <v>257</v>
      </c>
      <c r="I2" s="21" t="s">
        <v>37</v>
      </c>
      <c r="J2" s="21" t="s">
        <v>1040</v>
      </c>
      <c r="K2" s="20">
        <v>0.75</v>
      </c>
      <c r="L2" s="22">
        <v>-149.9</v>
      </c>
      <c r="M2" s="22">
        <v>-149.9</v>
      </c>
      <c r="N2" s="22">
        <v>-14304.333333333332</v>
      </c>
      <c r="O2" s="22">
        <v>-756.66666666666674</v>
      </c>
      <c r="P2" s="22">
        <v>-946.66666666666674</v>
      </c>
      <c r="Q2" s="22">
        <v>-1703.3333333333335</v>
      </c>
      <c r="R2" s="22">
        <v>1.0000000000000024</v>
      </c>
      <c r="S2" s="22">
        <v>6.6666666666666661</v>
      </c>
      <c r="T2" s="22">
        <v>6.6666666666666661</v>
      </c>
      <c r="U2" s="22">
        <v>0</v>
      </c>
      <c r="V2">
        <v>15</v>
      </c>
      <c r="W2">
        <v>15</v>
      </c>
      <c r="Y2" s="22">
        <v>6.6666666666666661</v>
      </c>
      <c r="Z2" s="22">
        <v>0</v>
      </c>
      <c r="AA2" s="22">
        <v>0</v>
      </c>
      <c r="AB2" s="22">
        <v>0</v>
      </c>
      <c r="AC2" s="22">
        <v>-1.5999999999999983</v>
      </c>
      <c r="AD2" s="22">
        <v>-1.3333333333333344</v>
      </c>
      <c r="AE2" s="22"/>
      <c r="AF2" s="22">
        <v>-0.99999999999999933</v>
      </c>
      <c r="AG2" s="22">
        <v>7.2465123744769553</v>
      </c>
      <c r="AH2" s="22">
        <v>7.2465123744769553</v>
      </c>
      <c r="AI2" s="45">
        <v>0</v>
      </c>
      <c r="AJ2" s="22">
        <f>'metrics change p yr noSEES27+30'!AJ12*10</f>
        <v>0</v>
      </c>
      <c r="AK2" s="22">
        <f>'metrics change p yr noSEES27+30'!AK12*10</f>
        <v>0</v>
      </c>
      <c r="AL2" s="22">
        <f>'metrics change p yr noSEES27+30'!AL12*10</f>
        <v>0</v>
      </c>
      <c r="AM2" s="22">
        <v>0</v>
      </c>
      <c r="AN2" s="22">
        <v>0</v>
      </c>
      <c r="AO2" s="22">
        <v>-112.05259223860116</v>
      </c>
      <c r="AP2" s="22">
        <v>0</v>
      </c>
      <c r="AQ2" s="22">
        <v>0</v>
      </c>
      <c r="AR2" s="22">
        <v>0</v>
      </c>
      <c r="AS2" s="22">
        <v>1.5</v>
      </c>
      <c r="AT2" s="22">
        <v>0</v>
      </c>
      <c r="AU2" t="str">
        <f>VLOOKUP(A2,'site info'!A:B,2,FALSE)</f>
        <v>USFWS</v>
      </c>
      <c r="AV2" s="24">
        <v>0.28717848534878482</v>
      </c>
      <c r="AW2" s="24">
        <v>1.1552458612780225</v>
      </c>
    </row>
    <row r="3" spans="1:49" x14ac:dyDescent="0.25">
      <c r="A3" t="s">
        <v>760</v>
      </c>
      <c r="B3">
        <f>VLOOKUP(A3,'CCsite list'!A:E,4,FALSE)</f>
        <v>35.653112067000002</v>
      </c>
      <c r="C3">
        <f>VLOOKUP(A3,'CCsite list'!A:E,5,FALSE)</f>
        <v>-75.480188443100005</v>
      </c>
      <c r="D3" s="20">
        <v>3</v>
      </c>
      <c r="E3" s="20" t="s">
        <v>1075</v>
      </c>
      <c r="F3" s="21" t="s">
        <v>46</v>
      </c>
      <c r="G3" s="21" t="s">
        <v>47</v>
      </c>
      <c r="H3" s="21" t="s">
        <v>257</v>
      </c>
      <c r="I3" s="21" t="s">
        <v>37</v>
      </c>
      <c r="J3" s="21" t="s">
        <v>1040</v>
      </c>
      <c r="K3" s="20">
        <v>0.3</v>
      </c>
      <c r="L3" s="22">
        <v>61.1</v>
      </c>
      <c r="M3" s="22">
        <v>61.1</v>
      </c>
      <c r="N3" s="22">
        <v>4996.6666666666661</v>
      </c>
      <c r="O3" s="22">
        <v>3651.3333333333339</v>
      </c>
      <c r="P3" s="22">
        <v>2000</v>
      </c>
      <c r="Q3" s="22">
        <v>5651.1111111111122</v>
      </c>
      <c r="R3" s="22">
        <v>-0.33333333333333215</v>
      </c>
      <c r="S3" s="22">
        <v>3.333333333333333</v>
      </c>
      <c r="T3" s="22">
        <v>3.333333333333333</v>
      </c>
      <c r="U3" s="22">
        <v>0</v>
      </c>
      <c r="V3">
        <v>13.993333333333336</v>
      </c>
      <c r="W3">
        <v>23.346666666666668</v>
      </c>
      <c r="X3">
        <v>0</v>
      </c>
      <c r="Y3" s="22">
        <v>3.333333333333333</v>
      </c>
      <c r="Z3" s="22">
        <v>0</v>
      </c>
      <c r="AA3" s="22">
        <v>0</v>
      </c>
      <c r="AB3" s="22">
        <v>0</v>
      </c>
      <c r="AC3" s="22">
        <v>0.23333333333333428</v>
      </c>
      <c r="AD3" s="22">
        <v>1.3333333333333344</v>
      </c>
      <c r="AE3" s="22">
        <v>0</v>
      </c>
      <c r="AF3" s="22">
        <v>-0.99999999999999933</v>
      </c>
      <c r="AG3" s="22">
        <v>8.3308313093542985</v>
      </c>
      <c r="AH3" s="22">
        <v>11.314898944807499</v>
      </c>
      <c r="AI3" s="45">
        <v>0</v>
      </c>
      <c r="AJ3" s="22">
        <f>'metrics change p yr noSEES27+30'!AJ48*10</f>
        <v>0</v>
      </c>
      <c r="AK3" s="22">
        <f>'metrics change p yr noSEES27+30'!AK48*10</f>
        <v>0</v>
      </c>
      <c r="AL3" s="22">
        <f>'metrics change p yr noSEES27+30'!AL48*10</f>
        <v>0</v>
      </c>
      <c r="AM3" s="22">
        <v>0</v>
      </c>
      <c r="AN3" s="22">
        <v>0</v>
      </c>
      <c r="AO3" s="22">
        <v>18.320261437908499</v>
      </c>
      <c r="AP3" s="22">
        <v>0</v>
      </c>
      <c r="AQ3" s="22">
        <v>0</v>
      </c>
      <c r="AR3" s="22">
        <v>0</v>
      </c>
      <c r="AS3" s="22">
        <v>1.3993333333333335</v>
      </c>
      <c r="AT3" s="22">
        <v>0</v>
      </c>
      <c r="AU3" t="str">
        <f>VLOOKUP(A3,'site info'!A:B,2,FALSE)</f>
        <v>USFWS</v>
      </c>
      <c r="AV3" s="24">
        <v>0.70285977806743216</v>
      </c>
      <c r="AW3" s="24">
        <v>3.3333333333366672E-6</v>
      </c>
    </row>
    <row r="4" spans="1:49" x14ac:dyDescent="0.25">
      <c r="A4" t="s">
        <v>255</v>
      </c>
      <c r="B4">
        <f>VLOOKUP(A4,'CCsite list'!A:E,4,FALSE)</f>
        <v>34.991318</v>
      </c>
      <c r="C4">
        <f>VLOOKUP(A4,'CCsite list'!A:E,5,FALSE)</f>
        <v>-76.540617999999895</v>
      </c>
      <c r="D4" s="20">
        <v>5</v>
      </c>
      <c r="E4" s="20" t="s">
        <v>1075</v>
      </c>
      <c r="F4" s="21" t="s">
        <v>46</v>
      </c>
      <c r="G4" s="21" t="s">
        <v>47</v>
      </c>
      <c r="H4" s="21" t="s">
        <v>257</v>
      </c>
      <c r="I4" s="21" t="s">
        <v>37</v>
      </c>
      <c r="J4" s="21" t="s">
        <v>1040</v>
      </c>
      <c r="K4" s="20">
        <v>0.72</v>
      </c>
      <c r="L4" s="22"/>
      <c r="M4" s="22"/>
      <c r="N4" s="22"/>
      <c r="O4" s="22"/>
      <c r="P4" s="22"/>
      <c r="Q4" s="22"/>
      <c r="R4" s="22"/>
      <c r="S4" s="22">
        <v>-34</v>
      </c>
      <c r="T4" s="22">
        <v>-30</v>
      </c>
      <c r="U4" s="22">
        <v>-6</v>
      </c>
      <c r="V4">
        <v>-15.380000000000003</v>
      </c>
      <c r="W4">
        <v>-21.079999999999995</v>
      </c>
      <c r="X4">
        <v>-7.8000000000000025</v>
      </c>
      <c r="Y4" s="22">
        <v>-26</v>
      </c>
      <c r="Z4" s="22">
        <v>0</v>
      </c>
      <c r="AA4" s="22">
        <v>0</v>
      </c>
      <c r="AB4" s="22">
        <v>0</v>
      </c>
      <c r="AC4" s="22">
        <v>-3.9999999999999147E-2</v>
      </c>
      <c r="AD4" s="22">
        <v>1</v>
      </c>
      <c r="AE4" s="22">
        <v>-0.17142857142857082</v>
      </c>
      <c r="AF4" s="22">
        <v>-0.59999999999999964</v>
      </c>
      <c r="AG4" s="22">
        <v>-15.613320493425348</v>
      </c>
      <c r="AH4" s="22">
        <v>-15.970610145343549</v>
      </c>
      <c r="AI4" s="45">
        <v>-43.791576207998659</v>
      </c>
      <c r="AJ4" s="22">
        <f>'metrics change p yr noSEES27+30'!AJ8*10</f>
        <v>19.780219780219781</v>
      </c>
      <c r="AK4" s="22">
        <f>'metrics change p yr noSEES27+30'!AK8*10</f>
        <v>48.120300751879711</v>
      </c>
      <c r="AL4" s="22">
        <f>'metrics change p yr noSEES27+30'!AL8*10</f>
        <v>4.3580877692833155</v>
      </c>
      <c r="AM4" s="22">
        <v>-52</v>
      </c>
      <c r="AN4" s="22">
        <v>-2</v>
      </c>
      <c r="AO4" s="22">
        <v>24.686024761735133</v>
      </c>
      <c r="AP4" s="22">
        <v>14.268094774423917</v>
      </c>
      <c r="AQ4" s="22">
        <v>-142.23076923076925</v>
      </c>
      <c r="AR4" s="22">
        <v>450.92533503509884</v>
      </c>
      <c r="AS4" s="22">
        <v>-1.3879999999999999</v>
      </c>
      <c r="AT4" s="22">
        <v>0</v>
      </c>
      <c r="AU4" t="str">
        <f>VLOOKUP(A4,'site info'!A:B,2,FALSE)</f>
        <v>NWCA</v>
      </c>
      <c r="AV4" s="24">
        <v>5.4754025751537205E-2</v>
      </c>
      <c r="AW4" s="24">
        <v>0.14957888606952519</v>
      </c>
    </row>
    <row r="5" spans="1:49" x14ac:dyDescent="0.25">
      <c r="A5" t="s">
        <v>126</v>
      </c>
      <c r="B5">
        <f>VLOOKUP(A5,'CCsite list'!A:E,4,FALSE)</f>
        <v>35.472302582182898</v>
      </c>
      <c r="C5">
        <f>VLOOKUP(A5,'CCsite list'!A:E,5,FALSE)</f>
        <v>-76.928009122113593</v>
      </c>
      <c r="D5" s="20">
        <v>13</v>
      </c>
      <c r="E5" s="20" t="s">
        <v>413</v>
      </c>
      <c r="F5" s="21" t="s">
        <v>46</v>
      </c>
      <c r="G5" s="21" t="s">
        <v>77</v>
      </c>
      <c r="H5" s="21" t="s">
        <v>26</v>
      </c>
      <c r="I5" s="21" t="s">
        <v>37</v>
      </c>
      <c r="J5" s="21" t="s">
        <v>1040</v>
      </c>
      <c r="K5" s="20">
        <v>0.4</v>
      </c>
      <c r="L5" s="22">
        <v>8.680769230769231</v>
      </c>
      <c r="M5" s="22">
        <v>8.680769230769231</v>
      </c>
      <c r="N5" s="22">
        <v>933.61538461538453</v>
      </c>
      <c r="O5" s="22">
        <v>239</v>
      </c>
      <c r="P5" s="22">
        <v>298.07692307692309</v>
      </c>
      <c r="Q5" s="22">
        <v>537.11538461538464</v>
      </c>
      <c r="R5" s="22">
        <v>0.76923076923076927</v>
      </c>
      <c r="S5" s="22">
        <v>-1.5384615384615385</v>
      </c>
      <c r="T5" s="22">
        <v>0.76923076923076927</v>
      </c>
      <c r="U5" s="22">
        <v>-2.3076923076923079</v>
      </c>
      <c r="V5">
        <v>-1.4538461538461545</v>
      </c>
      <c r="W5">
        <v>0.74615384615384595</v>
      </c>
      <c r="X5">
        <v>-2.1846153846153866</v>
      </c>
      <c r="Y5" s="22">
        <v>0</v>
      </c>
      <c r="Z5" s="22">
        <v>0</v>
      </c>
      <c r="AA5" s="22">
        <v>0</v>
      </c>
      <c r="AB5" s="22">
        <v>0</v>
      </c>
      <c r="AC5" s="22">
        <v>-0.26153846153846144</v>
      </c>
      <c r="AD5" s="22">
        <v>-1.2307692307692306</v>
      </c>
      <c r="AE5" s="22">
        <v>-0.15811965811965825</v>
      </c>
      <c r="AF5" s="22">
        <v>-0.46153846153846162</v>
      </c>
      <c r="AG5" s="22">
        <v>-1.9308179984622733</v>
      </c>
      <c r="AH5" s="22">
        <v>-1.7055404603372453</v>
      </c>
      <c r="AI5" s="45">
        <v>-18.840792446313159</v>
      </c>
      <c r="AJ5" s="22">
        <f>'metrics change p yr noSEES27+30'!AJ30*10</f>
        <v>-7.6923076923076925</v>
      </c>
      <c r="AK5" s="22">
        <f>'metrics change p yr noSEES27+30'!AK30*10</f>
        <v>-3.8461538461538463</v>
      </c>
      <c r="AL5" s="22">
        <f>'metrics change p yr noSEES27+30'!AL30*10</f>
        <v>-9.4784146789726762</v>
      </c>
      <c r="AM5" s="22">
        <v>-81.230769230769226</v>
      </c>
      <c r="AN5" s="22">
        <v>-28.461538461538463</v>
      </c>
      <c r="AO5" s="22">
        <v>1761.6146230007612</v>
      </c>
      <c r="AP5" s="22">
        <v>13.007778738115828</v>
      </c>
      <c r="AQ5" s="22">
        <v>45.399740708729475</v>
      </c>
      <c r="AR5" s="22">
        <v>-66.936103410267535</v>
      </c>
      <c r="AS5" s="22">
        <v>-6.6923076923077071E-2</v>
      </c>
      <c r="AT5" s="22">
        <v>0</v>
      </c>
      <c r="AU5" t="str">
        <f>VLOOKUP(A5,'site info'!A:B,2,FALSE)</f>
        <v>CC</v>
      </c>
      <c r="AV5" s="24">
        <v>2.3558762311649668E-2</v>
      </c>
      <c r="AW5" s="24">
        <v>1.8079947995029152E-2</v>
      </c>
    </row>
    <row r="6" spans="1:49" x14ac:dyDescent="0.25">
      <c r="A6" t="s">
        <v>449</v>
      </c>
      <c r="B6">
        <f>VLOOKUP(A6,'CCsite list'!A:E,4,FALSE)</f>
        <v>35.796140000000001</v>
      </c>
      <c r="C6">
        <f>VLOOKUP(A6,'CCsite list'!A:E,5,FALSE)</f>
        <v>-75.884889999999999</v>
      </c>
      <c r="D6" s="20">
        <v>13</v>
      </c>
      <c r="E6" s="20" t="s">
        <v>413</v>
      </c>
      <c r="F6" s="21" t="s">
        <v>27</v>
      </c>
      <c r="G6" s="21" t="s">
        <v>28</v>
      </c>
      <c r="H6" s="21" t="s">
        <v>26</v>
      </c>
      <c r="I6" s="21" t="s">
        <v>37</v>
      </c>
      <c r="J6" s="21" t="s">
        <v>1044</v>
      </c>
      <c r="K6" s="20">
        <v>0.2</v>
      </c>
      <c r="L6" s="22"/>
      <c r="M6" s="22"/>
      <c r="N6" s="22">
        <v>741.87299461538475</v>
      </c>
      <c r="O6" s="22">
        <v>343.53846153846149</v>
      </c>
      <c r="P6" s="22">
        <v>559.92307692307691</v>
      </c>
      <c r="Q6" s="22">
        <v>903.56720472106281</v>
      </c>
      <c r="R6" s="22">
        <v>0.38461538461538464</v>
      </c>
      <c r="S6" s="22">
        <v>-9.2307692307692317</v>
      </c>
      <c r="T6" s="22">
        <v>-3.8461538461538463</v>
      </c>
      <c r="U6" s="22">
        <v>-5.3846153846153841</v>
      </c>
      <c r="V6">
        <v>-3.8692307692307701</v>
      </c>
      <c r="W6">
        <v>-3.9615384615384621</v>
      </c>
      <c r="X6">
        <v>-3.892307692307694</v>
      </c>
      <c r="Y6" s="22">
        <v>-10</v>
      </c>
      <c r="Z6" s="22">
        <v>3.6153846153846154</v>
      </c>
      <c r="AA6" s="22">
        <v>4.3076923076923075</v>
      </c>
      <c r="AB6" s="22">
        <v>4.0769230769230766</v>
      </c>
      <c r="AC6" s="22">
        <v>-1.2000000000000004</v>
      </c>
      <c r="AD6" s="22">
        <v>-1.153846153846154</v>
      </c>
      <c r="AE6" s="22">
        <v>-1.1949814890991364</v>
      </c>
      <c r="AF6" s="22">
        <v>-0.38461538461538497</v>
      </c>
      <c r="AG6" s="22">
        <v>-11.279399447715372</v>
      </c>
      <c r="AH6" s="22">
        <v>-7.4520585048445165</v>
      </c>
      <c r="AI6" s="45">
        <v>-84.048294414847106</v>
      </c>
      <c r="AJ6" s="22">
        <f>'metrics change p yr noSEES27+30'!AJ58*10</f>
        <v>16.209843796050691</v>
      </c>
      <c r="AK6" s="22">
        <f>'metrics change p yr noSEES27+30'!AK58*10</f>
        <v>8.8757396449704089</v>
      </c>
      <c r="AL6" s="22">
        <f>'metrics change p yr noSEES27+30'!AL58*10</f>
        <v>-28.825528399861589</v>
      </c>
      <c r="AM6" s="22">
        <v>-202.38461538461539</v>
      </c>
      <c r="AN6" s="22">
        <v>-99.230769230769226</v>
      </c>
      <c r="AO6" s="22">
        <v>274.89939754832409</v>
      </c>
      <c r="AP6" s="22">
        <v>599.95769825637501</v>
      </c>
      <c r="AQ6" s="22">
        <v>26.989557478589465</v>
      </c>
      <c r="AR6" s="22">
        <v>613.71612680513203</v>
      </c>
      <c r="AS6" s="22">
        <v>-0.44000000000000006</v>
      </c>
      <c r="AT6" s="22">
        <v>0.76923076923076927</v>
      </c>
      <c r="AU6" t="str">
        <f>VLOOKUP(A6,'site info'!A:B,2,FALSE)</f>
        <v>SEES</v>
      </c>
      <c r="AV6" s="24">
        <v>3.7864972588296242E-2</v>
      </c>
      <c r="AW6" s="24">
        <v>3.8208908617966234E-2</v>
      </c>
    </row>
    <row r="7" spans="1:49" x14ac:dyDescent="0.25">
      <c r="A7" t="s">
        <v>688</v>
      </c>
      <c r="B7">
        <f>VLOOKUP(A7,'CCsite list'!A:E,4,FALSE)</f>
        <v>35.775490532299997</v>
      </c>
      <c r="C7">
        <f>VLOOKUP(A7,'CCsite list'!A:E,5,FALSE)</f>
        <v>-75.813624922900004</v>
      </c>
      <c r="D7" s="20">
        <v>3</v>
      </c>
      <c r="E7" s="20" t="s">
        <v>1075</v>
      </c>
      <c r="F7" s="21" t="s">
        <v>27</v>
      </c>
      <c r="G7" s="21" t="s">
        <v>28</v>
      </c>
      <c r="H7" s="21" t="s">
        <v>26</v>
      </c>
      <c r="I7" s="21" t="s">
        <v>37</v>
      </c>
      <c r="J7" s="21" t="s">
        <v>1041</v>
      </c>
      <c r="K7" s="20">
        <v>0.8</v>
      </c>
      <c r="L7" s="22">
        <v>-20.266666666666666</v>
      </c>
      <c r="M7" s="22">
        <v>-20.266666666666666</v>
      </c>
      <c r="N7" s="22">
        <v>105.66666666666669</v>
      </c>
      <c r="O7" s="22">
        <v>-471</v>
      </c>
      <c r="P7" s="22">
        <v>-179.00000000000003</v>
      </c>
      <c r="Q7" s="22">
        <v>-650.00000000000011</v>
      </c>
      <c r="R7" s="22">
        <v>-0.33333333333333359</v>
      </c>
      <c r="S7" s="22">
        <v>-3.333333333333333</v>
      </c>
      <c r="T7" s="22">
        <v>-3.333333333333333</v>
      </c>
      <c r="U7" s="22">
        <v>0</v>
      </c>
      <c r="V7">
        <v>-1.3666666666666791</v>
      </c>
      <c r="W7">
        <v>-15.763333333333332</v>
      </c>
      <c r="X7">
        <v>0.33333333333334103</v>
      </c>
      <c r="Y7" s="22">
        <v>0</v>
      </c>
      <c r="Z7" s="22">
        <v>0</v>
      </c>
      <c r="AA7" s="22">
        <v>0</v>
      </c>
      <c r="AB7" s="22">
        <v>0</v>
      </c>
      <c r="AC7" s="22">
        <v>-0.16666666666666607</v>
      </c>
      <c r="AD7" s="22">
        <v>-1.6666666666666665</v>
      </c>
      <c r="AE7" s="22">
        <v>0.35947712418300826</v>
      </c>
      <c r="AF7" s="22">
        <v>-0.33333333333333359</v>
      </c>
      <c r="AG7" s="22">
        <v>-2.7148646883865624</v>
      </c>
      <c r="AH7" s="22">
        <v>-9.773224991856738</v>
      </c>
      <c r="AI7" s="45">
        <v>15.251322731474678</v>
      </c>
      <c r="AJ7" s="22">
        <f>'metrics change p yr noSEES27+30'!AJ4*10</f>
        <v>0</v>
      </c>
      <c r="AK7" s="22">
        <f>'metrics change p yr noSEES27+30'!AK4*10</f>
        <v>55.555555555555571</v>
      </c>
      <c r="AL7" s="22">
        <f>'metrics change p yr noSEES27+30'!AL4*10</f>
        <v>-3.1312118695171227</v>
      </c>
      <c r="AM7" s="22">
        <v>-2206.333333333333</v>
      </c>
      <c r="AN7" s="22">
        <v>-930</v>
      </c>
      <c r="AO7" s="22">
        <v>107.81078107810779</v>
      </c>
      <c r="AP7" s="22">
        <v>-17.006443435090361</v>
      </c>
      <c r="AQ7" s="22">
        <v>24.039849841178214</v>
      </c>
      <c r="AR7" s="22">
        <v>-163.24677682948965</v>
      </c>
      <c r="AS7" s="22">
        <v>3.3333333333332625E-2</v>
      </c>
      <c r="AT7" s="22">
        <v>0</v>
      </c>
      <c r="AU7" t="str">
        <f>VLOOKUP(A7,'site info'!A:B,2,FALSE)</f>
        <v>USFWS</v>
      </c>
      <c r="AV7" s="24">
        <v>0.31919399954259792</v>
      </c>
      <c r="AW7" s="24">
        <v>1.2249716550008546E-3</v>
      </c>
    </row>
    <row r="8" spans="1:49" x14ac:dyDescent="0.25">
      <c r="A8" t="s">
        <v>774</v>
      </c>
      <c r="B8">
        <f>VLOOKUP(A8,'CCsite list'!A:E,4,FALSE)</f>
        <v>35.934489636999999</v>
      </c>
      <c r="C8">
        <f>VLOOKUP(A8,'CCsite list'!A:E,5,FALSE)</f>
        <v>-76.711434140799994</v>
      </c>
      <c r="D8" s="20">
        <v>3</v>
      </c>
      <c r="E8" s="20" t="s">
        <v>1075</v>
      </c>
      <c r="F8" s="21" t="s">
        <v>46</v>
      </c>
      <c r="G8" s="21" t="s">
        <v>28</v>
      </c>
      <c r="H8" s="21" t="s">
        <v>26</v>
      </c>
      <c r="I8" s="21" t="s">
        <v>37</v>
      </c>
      <c r="J8" s="21" t="s">
        <v>1041</v>
      </c>
      <c r="K8" s="20">
        <v>0</v>
      </c>
      <c r="L8" s="22">
        <v>-20.033333333333335</v>
      </c>
      <c r="M8" s="22">
        <v>-20.033333333333335</v>
      </c>
      <c r="N8" s="22">
        <v>112.33333333333334</v>
      </c>
      <c r="O8" s="22">
        <v>-1491</v>
      </c>
      <c r="P8" s="22">
        <v>-158.66666666666674</v>
      </c>
      <c r="Q8" s="22">
        <v>-1649.9999999999998</v>
      </c>
      <c r="R8" s="22">
        <v>-0.66666666666666718</v>
      </c>
      <c r="S8" s="22">
        <v>3.333333333333333</v>
      </c>
      <c r="T8" s="22">
        <v>0</v>
      </c>
      <c r="U8" s="22">
        <v>3.333333333333333</v>
      </c>
      <c r="V8">
        <v>0.83333333333331561</v>
      </c>
      <c r="W8">
        <v>-0.20000000000000759</v>
      </c>
      <c r="X8">
        <v>1.366666666666664</v>
      </c>
      <c r="Y8" s="22">
        <v>3.333333333333333</v>
      </c>
      <c r="Z8" s="22">
        <v>0</v>
      </c>
      <c r="AA8" s="22">
        <v>-0.33333333333333331</v>
      </c>
      <c r="AB8" s="22">
        <v>0</v>
      </c>
      <c r="AC8" s="22">
        <v>-6.666666666666525E-2</v>
      </c>
      <c r="AD8" s="22">
        <v>0</v>
      </c>
      <c r="AE8" s="22">
        <v>-0.30423280423280313</v>
      </c>
      <c r="AF8" s="22">
        <v>-0.33333333333333359</v>
      </c>
      <c r="AG8" s="22">
        <v>0.76367256481688628</v>
      </c>
      <c r="AH8" s="22">
        <v>1.104787561278447</v>
      </c>
      <c r="AI8" s="45">
        <v>0.38477339389319332</v>
      </c>
      <c r="AJ8" s="22">
        <f>'metrics change p yr noSEES27+30'!AJ56*10</f>
        <v>-14.029180695847369</v>
      </c>
      <c r="AK8" s="22">
        <f>'metrics change p yr noSEES27+30'!AK56*10</f>
        <v>-38.461538461538453</v>
      </c>
      <c r="AL8" s="22">
        <f>'metrics change p yr noSEES27+30'!AL56*10</f>
        <v>24.56389920375512</v>
      </c>
      <c r="AM8" s="22">
        <v>-128.00000000000031</v>
      </c>
      <c r="AN8" s="22">
        <v>-53.333333333333329</v>
      </c>
      <c r="AO8" s="22">
        <v>14.082145850796433</v>
      </c>
      <c r="AP8" s="22">
        <v>-156.48489264942037</v>
      </c>
      <c r="AQ8" s="22">
        <v>-59.706211712008461</v>
      </c>
      <c r="AR8" s="22">
        <v>1020.8400472660862</v>
      </c>
      <c r="AS8" s="22">
        <v>8.0000000000000071E-2</v>
      </c>
      <c r="AT8" s="22">
        <v>0</v>
      </c>
      <c r="AU8" t="str">
        <f>VLOOKUP(A8,'site info'!A:B,2,FALSE)</f>
        <v>USFWS</v>
      </c>
      <c r="AV8" s="24">
        <v>0.19650103508142422</v>
      </c>
      <c r="AW8" s="24">
        <v>3.5997296424716253E-2</v>
      </c>
    </row>
    <row r="9" spans="1:49" x14ac:dyDescent="0.25">
      <c r="A9" t="s">
        <v>603</v>
      </c>
      <c r="B9">
        <f>VLOOKUP(A9,'CCsite list'!A:E,4,FALSE)</f>
        <v>35.953647623000002</v>
      </c>
      <c r="C9">
        <f>VLOOKUP(A9,'CCsite list'!A:E,5,FALSE)</f>
        <v>-75.821266475499996</v>
      </c>
      <c r="D9" s="20">
        <v>12</v>
      </c>
      <c r="E9" s="20" t="s">
        <v>413</v>
      </c>
      <c r="F9" s="21" t="s">
        <v>46</v>
      </c>
      <c r="G9" s="21" t="s">
        <v>77</v>
      </c>
      <c r="H9" s="21" t="s">
        <v>45</v>
      </c>
      <c r="I9" s="21" t="s">
        <v>37</v>
      </c>
      <c r="J9" s="21" t="s">
        <v>1040</v>
      </c>
      <c r="K9" s="20">
        <v>0.4789714285714286</v>
      </c>
      <c r="L9" s="22">
        <v>-49.75</v>
      </c>
      <c r="M9" s="22">
        <v>-49.75</v>
      </c>
      <c r="N9" s="22">
        <v>-866.75000000000011</v>
      </c>
      <c r="O9" s="22">
        <v>-664.16666666666674</v>
      </c>
      <c r="P9" s="22">
        <v>-740.99999999999977</v>
      </c>
      <c r="Q9" s="22">
        <v>-1405.238095238095</v>
      </c>
      <c r="R9" s="22">
        <v>0.66666666666666652</v>
      </c>
      <c r="S9" s="22">
        <v>0.83333333333333326</v>
      </c>
      <c r="T9" s="22">
        <v>0</v>
      </c>
      <c r="U9" s="22">
        <v>0.83333333333333326</v>
      </c>
      <c r="V9">
        <v>0.61666666666666914</v>
      </c>
      <c r="W9">
        <v>4.9999999999998192E-2</v>
      </c>
      <c r="X9">
        <v>1.1249999999999982</v>
      </c>
      <c r="Y9" s="22">
        <v>0</v>
      </c>
      <c r="Z9" s="22">
        <v>0.16666666666666666</v>
      </c>
      <c r="AA9" s="22">
        <v>5.916666666666667</v>
      </c>
      <c r="AB9" s="22">
        <v>5.5833333333333339</v>
      </c>
      <c r="AC9" s="22">
        <v>-0.70833333333333304</v>
      </c>
      <c r="AD9" s="22">
        <v>-1.25</v>
      </c>
      <c r="AE9" s="22">
        <v>-0.23809523809523797</v>
      </c>
      <c r="AF9" s="22">
        <v>-0.33333333333333326</v>
      </c>
      <c r="AG9" s="22">
        <v>-2.1206208172663179</v>
      </c>
      <c r="AH9" s="22">
        <v>-3.3071891388307373</v>
      </c>
      <c r="AI9" s="45">
        <v>0.11599271604524712</v>
      </c>
      <c r="AJ9" s="22">
        <f>'metrics change p yr noSEES27+30'!AJ45*10</f>
        <v>-12.820512820512828</v>
      </c>
      <c r="AK9" s="22">
        <f>'metrics change p yr noSEES27+30'!AK45*10</f>
        <v>-23.80952380952381</v>
      </c>
      <c r="AL9" s="22">
        <f>'metrics change p yr noSEES27+30'!AL45*10</f>
        <v>1.1391045627043894</v>
      </c>
      <c r="AM9" s="22">
        <v>-8.8333333333333339</v>
      </c>
      <c r="AN9" s="22">
        <v>0</v>
      </c>
      <c r="AO9" s="22">
        <v>5.5014456282609148</v>
      </c>
      <c r="AP9" s="22">
        <v>13.679508654383028</v>
      </c>
      <c r="AQ9" s="22">
        <v>-49.14705228791685</v>
      </c>
      <c r="AR9" s="22">
        <v>2287.35632183908</v>
      </c>
      <c r="AS9" s="22">
        <v>3.3333333333333366E-3</v>
      </c>
      <c r="AT9" s="22">
        <v>0.83333333333333326</v>
      </c>
      <c r="AU9" t="str">
        <f>VLOOKUP(A9,'site info'!A:B,2,FALSE)</f>
        <v>Taillie</v>
      </c>
      <c r="AV9" s="24">
        <v>6.366992777970007E-2</v>
      </c>
      <c r="AW9" s="24">
        <v>1.6062162012224396E-2</v>
      </c>
    </row>
    <row r="10" spans="1:49" x14ac:dyDescent="0.25">
      <c r="A10" t="s">
        <v>317</v>
      </c>
      <c r="B10">
        <f>VLOOKUP(A10,'CCsite list'!A:E,4,FALSE)</f>
        <v>35.390692999999999</v>
      </c>
      <c r="C10">
        <f>VLOOKUP(A10,'CCsite list'!A:E,5,FALSE)</f>
        <v>-76.828215999999998</v>
      </c>
      <c r="D10" s="20">
        <v>7</v>
      </c>
      <c r="E10" s="20" t="s">
        <v>1075</v>
      </c>
      <c r="F10" s="21" t="s">
        <v>46</v>
      </c>
      <c r="G10" s="21" t="s">
        <v>28</v>
      </c>
      <c r="H10" s="21" t="s">
        <v>26</v>
      </c>
      <c r="I10" s="21" t="s">
        <v>37</v>
      </c>
      <c r="J10" s="21"/>
      <c r="K10" s="20">
        <v>1.5</v>
      </c>
      <c r="L10" s="22"/>
      <c r="M10" s="22"/>
      <c r="N10" s="22"/>
      <c r="O10" s="22"/>
      <c r="P10" s="22"/>
      <c r="Q10" s="22"/>
      <c r="R10" s="22"/>
      <c r="S10" s="22">
        <v>1.4285714285714284</v>
      </c>
      <c r="T10" s="22">
        <v>-2.8571428571428568</v>
      </c>
      <c r="U10" s="22">
        <v>4.2857142857142856</v>
      </c>
      <c r="V10">
        <v>0.41428571428571304</v>
      </c>
      <c r="W10">
        <v>-3.8571428571428577</v>
      </c>
      <c r="X10">
        <v>2.7857142857142834</v>
      </c>
      <c r="Y10" s="22">
        <v>1.4285714285714284</v>
      </c>
      <c r="Z10" s="22">
        <v>7.4285714285714279</v>
      </c>
      <c r="AA10" s="22">
        <v>5</v>
      </c>
      <c r="AB10" s="22">
        <v>-0.28571428571428598</v>
      </c>
      <c r="AC10" s="22">
        <v>-0.14285714285714235</v>
      </c>
      <c r="AD10" s="22">
        <v>-0.57142857142857062</v>
      </c>
      <c r="AE10" s="22">
        <v>0.26442307692307676</v>
      </c>
      <c r="AF10" s="22">
        <v>-0.28571428571428598</v>
      </c>
      <c r="AG10" s="22">
        <v>-1.4026151475948925E-2</v>
      </c>
      <c r="AH10" s="22">
        <v>-4.1417255966946778</v>
      </c>
      <c r="AI10" s="45">
        <v>32.249929919561026</v>
      </c>
      <c r="AJ10" s="22">
        <f>'metrics change p yr noSEES27+30'!AJ16*10</f>
        <v>-1.4116318464144535</v>
      </c>
      <c r="AK10" s="22">
        <f>'metrics change p yr noSEES27+30'!AK16*10</f>
        <v>24.943310657596371</v>
      </c>
      <c r="AL10" s="22">
        <f>'metrics change p yr noSEES27+30'!AL16*10</f>
        <v>-0.62841278185810467</v>
      </c>
      <c r="AM10" s="22"/>
      <c r="AN10" s="22"/>
      <c r="AO10" s="22"/>
      <c r="AP10" s="22"/>
      <c r="AQ10" s="22"/>
      <c r="AR10" s="22"/>
      <c r="AS10" s="22">
        <v>5.4285714285714014E-2</v>
      </c>
      <c r="AT10" s="22">
        <v>1.4285714285714284</v>
      </c>
      <c r="AU10" t="str">
        <f>VLOOKUP(A10,'site info'!A:B,2,FALSE)</f>
        <v>PCS</v>
      </c>
      <c r="AV10" s="24">
        <v>8.3507350770175084E-2</v>
      </c>
      <c r="AW10" s="24">
        <v>1.8098700934326865E-2</v>
      </c>
    </row>
    <row r="11" spans="1:49" x14ac:dyDescent="0.25">
      <c r="A11" t="s">
        <v>444</v>
      </c>
      <c r="B11">
        <f>VLOOKUP(A11,'CCsite list'!A:E,4,FALSE)</f>
        <v>35.438772049999997</v>
      </c>
      <c r="C11">
        <f>VLOOKUP(A11,'CCsite list'!A:E,5,FALSE)</f>
        <v>-76.390439670000006</v>
      </c>
      <c r="D11" s="20">
        <v>7</v>
      </c>
      <c r="E11" s="20" t="s">
        <v>1075</v>
      </c>
      <c r="F11" s="21" t="s">
        <v>46</v>
      </c>
      <c r="G11" s="21" t="s">
        <v>77</v>
      </c>
      <c r="H11" s="21" t="s">
        <v>45</v>
      </c>
      <c r="I11" s="21" t="s">
        <v>37</v>
      </c>
      <c r="J11" s="21" t="s">
        <v>1040</v>
      </c>
      <c r="K11" s="20">
        <v>0.60960000000000003</v>
      </c>
      <c r="L11" s="22"/>
      <c r="M11" s="22"/>
      <c r="N11" s="22">
        <v>8539.886425714285</v>
      </c>
      <c r="O11" s="22">
        <v>-299.57142857142856</v>
      </c>
      <c r="P11" s="22">
        <v>756.14285714285711</v>
      </c>
      <c r="Q11" s="22">
        <v>456.60335177142832</v>
      </c>
      <c r="R11" s="22">
        <v>1.9999999999999993</v>
      </c>
      <c r="S11" s="22">
        <v>1.4285714285714284</v>
      </c>
      <c r="T11" s="22">
        <v>-1.4285714285714284</v>
      </c>
      <c r="U11" s="22">
        <v>2.8571428571428568</v>
      </c>
      <c r="V11">
        <v>1.7428571428571411</v>
      </c>
      <c r="W11">
        <v>-6.1914285714285713</v>
      </c>
      <c r="X11">
        <v>7.871428571428571</v>
      </c>
      <c r="Y11" s="22">
        <v>1.4285714285714284</v>
      </c>
      <c r="Z11" s="22">
        <v>0</v>
      </c>
      <c r="AA11" s="22">
        <v>0</v>
      </c>
      <c r="AB11" s="22">
        <v>0</v>
      </c>
      <c r="AC11" s="22">
        <v>-1.4571428571428577</v>
      </c>
      <c r="AD11" s="22">
        <v>-3.8571428571428572</v>
      </c>
      <c r="AE11" s="22">
        <v>1.0476190476190483</v>
      </c>
      <c r="AF11" s="22">
        <v>-0.28571428571428598</v>
      </c>
      <c r="AG11" s="22">
        <v>-2.3326006212603927</v>
      </c>
      <c r="AH11" s="22">
        <v>-8.8064854439084996</v>
      </c>
      <c r="AI11" s="45">
        <v>49.826373427331333</v>
      </c>
      <c r="AJ11" s="22">
        <f>'metrics change p yr noSEES27+30'!AJ57*10</f>
        <v>0</v>
      </c>
      <c r="AK11" s="22">
        <f>'metrics change p yr noSEES27+30'!AK57*10</f>
        <v>0</v>
      </c>
      <c r="AL11" s="22">
        <f>'metrics change p yr noSEES27+30'!AL57*10</f>
        <v>0</v>
      </c>
      <c r="AM11" s="22">
        <v>0</v>
      </c>
      <c r="AN11" s="22">
        <v>0</v>
      </c>
      <c r="AO11" s="22">
        <v>1674.7318052018209</v>
      </c>
      <c r="AP11" s="22">
        <v>0</v>
      </c>
      <c r="AQ11" s="22">
        <v>0</v>
      </c>
      <c r="AR11" s="22">
        <v>2121.640735502122</v>
      </c>
      <c r="AS11" s="22">
        <v>0.1742857142857141</v>
      </c>
      <c r="AT11" s="22">
        <v>0</v>
      </c>
      <c r="AU11" t="str">
        <f>VLOOKUP(A11,'site info'!A:B,2,FALSE)</f>
        <v>SEES</v>
      </c>
      <c r="AV11" s="24">
        <v>5.1457433329869448E-2</v>
      </c>
      <c r="AW11" s="24">
        <v>0.11713281999595193</v>
      </c>
    </row>
    <row r="12" spans="1:49" x14ac:dyDescent="0.25">
      <c r="A12" t="s">
        <v>462</v>
      </c>
      <c r="B12">
        <f>VLOOKUP(A12,'CCsite list'!A:E,4,FALSE)</f>
        <v>35.919080000000001</v>
      </c>
      <c r="C12">
        <f>VLOOKUP(A12,'CCsite list'!A:E,5,FALSE)</f>
        <v>-75.794269999999997</v>
      </c>
      <c r="D12" s="20">
        <v>7</v>
      </c>
      <c r="E12" s="20" t="s">
        <v>1075</v>
      </c>
      <c r="F12" s="21" t="s">
        <v>46</v>
      </c>
      <c r="G12" s="21" t="s">
        <v>77</v>
      </c>
      <c r="H12" s="21" t="s">
        <v>45</v>
      </c>
      <c r="I12" s="21" t="s">
        <v>37</v>
      </c>
      <c r="J12" s="21" t="s">
        <v>1044</v>
      </c>
      <c r="K12" s="20">
        <v>0.60960000000000003</v>
      </c>
      <c r="L12" s="22"/>
      <c r="M12" s="22"/>
      <c r="N12" s="22">
        <v>3987.8604700000001</v>
      </c>
      <c r="O12" s="22">
        <v>-143.85714285714286</v>
      </c>
      <c r="P12" s="22">
        <v>95.714285714285708</v>
      </c>
      <c r="Q12" s="22">
        <v>-48.218990628571461</v>
      </c>
      <c r="R12" s="22">
        <v>0.4285714285714296</v>
      </c>
      <c r="S12" s="22">
        <v>-7.1428571428571432</v>
      </c>
      <c r="T12" s="22">
        <v>-4.2857142857142856</v>
      </c>
      <c r="U12" s="22">
        <v>-2.8571428571428568</v>
      </c>
      <c r="V12">
        <v>-4.3000000000000025</v>
      </c>
      <c r="W12">
        <v>-5.428571428571427</v>
      </c>
      <c r="X12">
        <v>-3.599999999999997</v>
      </c>
      <c r="Y12" s="22">
        <v>-7.1428571428571432</v>
      </c>
      <c r="Z12" s="22">
        <v>0</v>
      </c>
      <c r="AA12" s="22">
        <v>0</v>
      </c>
      <c r="AB12" s="22">
        <v>0</v>
      </c>
      <c r="AC12" s="22">
        <v>-1.5428571428571431</v>
      </c>
      <c r="AD12" s="22">
        <v>-1.9999999999999993</v>
      </c>
      <c r="AE12" s="22">
        <v>-1.1190476190476188</v>
      </c>
      <c r="AF12" s="22">
        <v>-0.28571428571428598</v>
      </c>
      <c r="AG12" s="22">
        <v>-11.585004599465197</v>
      </c>
      <c r="AH12" s="22">
        <v>-10.500361112722779</v>
      </c>
      <c r="AI12" s="45">
        <v>-61.617331807556141</v>
      </c>
      <c r="AJ12" s="22">
        <f>'metrics change p yr noSEES27+30'!AJ60*10</f>
        <v>16.594516594516605</v>
      </c>
      <c r="AK12" s="22">
        <f>'metrics change p yr noSEES27+30'!AK60*10</f>
        <v>45.454545454545453</v>
      </c>
      <c r="AL12" s="22">
        <f>'metrics change p yr noSEES27+30'!AL60*10</f>
        <v>26.662256687853269</v>
      </c>
      <c r="AM12" s="22">
        <v>-150.57142857142858</v>
      </c>
      <c r="AN12" s="22">
        <v>-61.428571428571431</v>
      </c>
      <c r="AO12" s="22">
        <v>19.944877211513067</v>
      </c>
      <c r="AP12" s="22">
        <v>-42.216644306919981</v>
      </c>
      <c r="AQ12" s="22">
        <v>159.85548448235019</v>
      </c>
      <c r="AR12" s="22">
        <v>517.36729604560026</v>
      </c>
      <c r="AS12" s="22">
        <v>-0.43000000000000027</v>
      </c>
      <c r="AT12" s="22">
        <v>0</v>
      </c>
      <c r="AU12" t="str">
        <f>VLOOKUP(A12,'site info'!A:B,2,FALSE)</f>
        <v>SEES</v>
      </c>
      <c r="AV12" s="24">
        <v>3.5691639254501466E-2</v>
      </c>
      <c r="AW12" s="24">
        <v>7.4060882839453002E-2</v>
      </c>
    </row>
    <row r="13" spans="1:49" x14ac:dyDescent="0.25">
      <c r="A13" t="s">
        <v>226</v>
      </c>
      <c r="B13">
        <f>VLOOKUP(A13,'CCsite list'!A:E,4,FALSE)</f>
        <v>35.433019420000001</v>
      </c>
      <c r="C13">
        <f>VLOOKUP(A13,'CCsite list'!A:E,5,FALSE)</f>
        <v>-76.715017990000007</v>
      </c>
      <c r="D13" s="20">
        <v>13</v>
      </c>
      <c r="E13" s="20" t="s">
        <v>413</v>
      </c>
      <c r="F13" s="21" t="s">
        <v>27</v>
      </c>
      <c r="G13" s="21" t="s">
        <v>28</v>
      </c>
      <c r="H13" s="21" t="s">
        <v>26</v>
      </c>
      <c r="I13" s="21" t="s">
        <v>29</v>
      </c>
      <c r="J13" s="21" t="s">
        <v>1041</v>
      </c>
      <c r="K13" s="20">
        <v>2.31</v>
      </c>
      <c r="L13" s="22">
        <v>-2.046153846153846</v>
      </c>
      <c r="M13" s="22">
        <v>-2.046153846153846</v>
      </c>
      <c r="N13" s="22">
        <v>-7.3076923076923075</v>
      </c>
      <c r="O13" s="22">
        <v>-23.846153846153847</v>
      </c>
      <c r="P13" s="22">
        <v>-10.769230769230768</v>
      </c>
      <c r="Q13" s="22">
        <v>-34.615384615384613</v>
      </c>
      <c r="R13" s="22">
        <v>0.30769230769230793</v>
      </c>
      <c r="S13" s="22">
        <v>2.3076923076923079</v>
      </c>
      <c r="T13" s="22">
        <v>3.0769230769230771</v>
      </c>
      <c r="U13" s="22">
        <v>0</v>
      </c>
      <c r="V13">
        <v>0.20000000000000187</v>
      </c>
      <c r="W13">
        <v>1.8923076923076925</v>
      </c>
      <c r="X13">
        <v>-0.53076923076923044</v>
      </c>
      <c r="Y13" s="22">
        <v>2.3076923076923079</v>
      </c>
      <c r="Z13" s="22">
        <v>0</v>
      </c>
      <c r="AA13" s="22">
        <v>1.9230769230769231</v>
      </c>
      <c r="AB13" s="22">
        <v>0</v>
      </c>
      <c r="AC13" s="22">
        <v>0</v>
      </c>
      <c r="AD13" s="22">
        <v>-7.692307692307665E-2</v>
      </c>
      <c r="AE13" s="22">
        <v>-6.568047337278056E-2</v>
      </c>
      <c r="AF13" s="22">
        <v>-0.23076923076923064</v>
      </c>
      <c r="AG13" s="22">
        <v>0</v>
      </c>
      <c r="AH13" s="22">
        <v>0</v>
      </c>
      <c r="AI13" s="45">
        <v>-3.4128575084049442</v>
      </c>
      <c r="AJ13" s="22">
        <f>'metrics change p yr noSEES27+30'!AJ79*10</f>
        <v>-6.5934065934065922</v>
      </c>
      <c r="AK13" s="22">
        <f>'metrics change p yr noSEES27+30'!AK79*10</f>
        <v>-1.7751479289940828</v>
      </c>
      <c r="AL13" s="22">
        <f>'metrics change p yr noSEES27+30'!AL79*10</f>
        <v>-9.1973582260072266</v>
      </c>
      <c r="AM13" s="22">
        <v>5.3076923076922897</v>
      </c>
      <c r="AN13" s="22">
        <v>-12.307692307692308</v>
      </c>
      <c r="AO13" s="22">
        <v>40.92196276867368</v>
      </c>
      <c r="AP13" s="22">
        <v>-59.099913979615771</v>
      </c>
      <c r="AQ13" s="22">
        <v>49.573491664289975</v>
      </c>
      <c r="AR13" s="22">
        <v>-53.25266838424735</v>
      </c>
      <c r="AS13" s="22">
        <v>2.3076923076922926E-2</v>
      </c>
      <c r="AT13" s="22">
        <v>0.76923076923076927</v>
      </c>
      <c r="AU13" t="str">
        <f>VLOOKUP(A13,'site info'!A:B,2,FALSE)</f>
        <v>CC</v>
      </c>
      <c r="AV13" s="24">
        <v>2.3059840780125386E-2</v>
      </c>
      <c r="AW13" s="24">
        <v>9.9134604578078964E-3</v>
      </c>
    </row>
    <row r="14" spans="1:49" x14ac:dyDescent="0.25">
      <c r="A14" t="s">
        <v>401</v>
      </c>
      <c r="B14">
        <f>VLOOKUP(A14,'CCsite list'!A:E,4,FALSE)</f>
        <v>35.340409000000001</v>
      </c>
      <c r="C14">
        <f>VLOOKUP(A14,'CCsite list'!A:E,5,FALSE)</f>
        <v>-76.778639999999996</v>
      </c>
      <c r="D14" s="20">
        <v>9</v>
      </c>
      <c r="E14" s="20" t="s">
        <v>413</v>
      </c>
      <c r="F14" s="21" t="s">
        <v>46</v>
      </c>
      <c r="G14" s="21" t="s">
        <v>28</v>
      </c>
      <c r="H14" s="21" t="s">
        <v>26</v>
      </c>
      <c r="I14" s="21" t="s">
        <v>37</v>
      </c>
      <c r="J14" s="21"/>
      <c r="K14" s="20">
        <v>0.4</v>
      </c>
      <c r="L14" s="22"/>
      <c r="M14" s="22"/>
      <c r="N14" s="22"/>
      <c r="O14" s="22"/>
      <c r="P14" s="22"/>
      <c r="Q14" s="22"/>
      <c r="R14" s="22"/>
      <c r="S14" s="22">
        <v>10</v>
      </c>
      <c r="T14" s="22">
        <v>3.333333333333333</v>
      </c>
      <c r="U14" s="22">
        <v>6.6666666666666661</v>
      </c>
      <c r="V14">
        <v>10.533333333333335</v>
      </c>
      <c r="W14">
        <v>7.9777777777777779</v>
      </c>
      <c r="X14">
        <v>12.766666666666667</v>
      </c>
      <c r="Y14" s="22">
        <v>8.8888888888888893</v>
      </c>
      <c r="Z14" s="22">
        <v>-5.2222222222222223</v>
      </c>
      <c r="AA14" s="22">
        <v>-3.7777777777777777</v>
      </c>
      <c r="AB14" s="22">
        <v>-11.111111111111111</v>
      </c>
      <c r="AC14" s="22">
        <v>8.8888888888888976E-2</v>
      </c>
      <c r="AD14" s="22">
        <v>0.33333333333333315</v>
      </c>
      <c r="AE14" s="22">
        <v>-6.1728395061729162E-2</v>
      </c>
      <c r="AF14" s="22">
        <v>-0.22222222222222193</v>
      </c>
      <c r="AG14" s="22">
        <v>7.7396875127745171</v>
      </c>
      <c r="AH14" s="22">
        <v>4.6272721614012546</v>
      </c>
      <c r="AI14" s="45">
        <v>63.893661829761903</v>
      </c>
      <c r="AJ14" s="22">
        <f>'metrics change p yr noSEES27+30'!AJ36*10</f>
        <v>22.222222222222221</v>
      </c>
      <c r="AK14" s="22">
        <f>'metrics change p yr noSEES27+30'!AK36*10</f>
        <v>18.518518518518515</v>
      </c>
      <c r="AL14" s="22">
        <f>'metrics change p yr noSEES27+30'!AL36*10</f>
        <v>11.313472851934394</v>
      </c>
      <c r="AM14" s="22"/>
      <c r="AN14" s="22"/>
      <c r="AO14" s="22"/>
      <c r="AP14" s="22"/>
      <c r="AQ14" s="22"/>
      <c r="AR14" s="22"/>
      <c r="AS14" s="22">
        <v>1.1044444444444443</v>
      </c>
      <c r="AT14" s="22">
        <v>1.1111111111111112</v>
      </c>
      <c r="AU14" t="str">
        <f>VLOOKUP(A14,'site info'!A:B,2,FALSE)</f>
        <v>PCS</v>
      </c>
      <c r="AV14" s="24">
        <v>9.0885266544292867E-2</v>
      </c>
      <c r="AW14" s="24">
        <v>7.0081325477997961E-2</v>
      </c>
    </row>
    <row r="15" spans="1:49" x14ac:dyDescent="0.25">
      <c r="A15" t="s">
        <v>296</v>
      </c>
      <c r="B15">
        <f>VLOOKUP(A15,'CCsite list'!A:E,4,FALSE)</f>
        <v>35.396233474407502</v>
      </c>
      <c r="C15">
        <f>VLOOKUP(A15,'CCsite list'!A:E,5,FALSE)</f>
        <v>-76.440775343508193</v>
      </c>
      <c r="D15" s="20">
        <v>5</v>
      </c>
      <c r="E15" s="20" t="s">
        <v>1075</v>
      </c>
      <c r="F15" s="21" t="s">
        <v>46</v>
      </c>
      <c r="G15" s="21" t="s">
        <v>47</v>
      </c>
      <c r="H15" s="21" t="s">
        <v>257</v>
      </c>
      <c r="I15" s="21" t="s">
        <v>37</v>
      </c>
      <c r="J15" s="21" t="s">
        <v>1040</v>
      </c>
      <c r="K15" s="20">
        <v>0.6</v>
      </c>
      <c r="L15" s="22"/>
      <c r="M15" s="22"/>
      <c r="N15" s="22"/>
      <c r="O15" s="22"/>
      <c r="P15" s="22"/>
      <c r="Q15" s="22"/>
      <c r="R15" s="22"/>
      <c r="S15" s="22">
        <v>6</v>
      </c>
      <c r="T15" s="22">
        <v>6</v>
      </c>
      <c r="U15" s="22">
        <v>0</v>
      </c>
      <c r="V15">
        <v>7.6200000000000045</v>
      </c>
      <c r="W15">
        <v>7.6200000000000045</v>
      </c>
      <c r="Y15" s="22">
        <v>4</v>
      </c>
      <c r="Z15" s="22">
        <v>1</v>
      </c>
      <c r="AA15" s="22">
        <v>11.400000000000002</v>
      </c>
      <c r="AB15" s="22">
        <v>11.399999999999999</v>
      </c>
      <c r="AC15" s="22">
        <v>-8.0000000000000071E-2</v>
      </c>
      <c r="AD15" s="22">
        <v>0</v>
      </c>
      <c r="AE15" s="22"/>
      <c r="AF15" s="22">
        <v>-0.20000000000000107</v>
      </c>
      <c r="AG15" s="22">
        <v>-2.0753232067287275</v>
      </c>
      <c r="AH15" s="22">
        <v>-1.7015795050023286</v>
      </c>
      <c r="AI15" s="45">
        <v>0</v>
      </c>
      <c r="AJ15" s="22">
        <f>'metrics change p yr noSEES27+30'!AJ71*10</f>
        <v>0</v>
      </c>
      <c r="AK15" s="22">
        <f>'metrics change p yr noSEES27+30'!AK71*10</f>
        <v>0</v>
      </c>
      <c r="AL15" s="22">
        <f>'metrics change p yr noSEES27+30'!AL71*10</f>
        <v>0</v>
      </c>
      <c r="AM15" s="22">
        <v>0</v>
      </c>
      <c r="AN15" s="22">
        <v>0</v>
      </c>
      <c r="AO15" s="22">
        <v>7.8464554741512593</v>
      </c>
      <c r="AP15" s="22">
        <v>0</v>
      </c>
      <c r="AQ15" s="22">
        <v>0</v>
      </c>
      <c r="AR15" s="22">
        <v>0</v>
      </c>
      <c r="AS15" s="22">
        <v>0.62400000000000011</v>
      </c>
      <c r="AT15" s="22">
        <v>2</v>
      </c>
      <c r="AU15" t="str">
        <f>VLOOKUP(A15,'site info'!A:B,2,FALSE)</f>
        <v>NWCA</v>
      </c>
      <c r="AV15" s="24">
        <v>8.9561766954432062E-2</v>
      </c>
      <c r="AW15" s="24">
        <v>0.18335209215059423</v>
      </c>
    </row>
    <row r="16" spans="1:49" x14ac:dyDescent="0.25">
      <c r="A16" t="s">
        <v>23</v>
      </c>
      <c r="B16">
        <f>VLOOKUP(A16,'CCsite list'!A:E,4,FALSE)</f>
        <v>34.848538658000002</v>
      </c>
      <c r="C16">
        <f>VLOOKUP(A16,'CCsite list'!A:E,5,FALSE)</f>
        <v>-76.701595717000004</v>
      </c>
      <c r="D16" s="20">
        <v>15</v>
      </c>
      <c r="E16" s="20" t="s">
        <v>413</v>
      </c>
      <c r="F16" s="21" t="s">
        <v>27</v>
      </c>
      <c r="G16" s="21" t="s">
        <v>28</v>
      </c>
      <c r="H16" s="21" t="s">
        <v>26</v>
      </c>
      <c r="I16" s="21" t="s">
        <v>29</v>
      </c>
      <c r="J16" s="21" t="s">
        <v>1041</v>
      </c>
      <c r="K16" s="20">
        <v>3.3</v>
      </c>
      <c r="L16" s="22">
        <v>-3.5400000000000005</v>
      </c>
      <c r="M16" s="22">
        <v>-3.5400000000000005</v>
      </c>
      <c r="N16" s="22">
        <v>-19.333333333333332</v>
      </c>
      <c r="O16" s="22">
        <v>-2.6666666666666665</v>
      </c>
      <c r="P16" s="22">
        <v>-36.333333333333336</v>
      </c>
      <c r="Q16" s="22">
        <v>-39</v>
      </c>
      <c r="R16" s="22">
        <v>0.26666666666666627</v>
      </c>
      <c r="S16" s="22">
        <v>3.333333333333333</v>
      </c>
      <c r="T16" s="22">
        <v>1.3333333333333333</v>
      </c>
      <c r="U16" s="22">
        <v>2</v>
      </c>
      <c r="V16">
        <v>0.77333333333333398</v>
      </c>
      <c r="W16">
        <v>10.506666666666668</v>
      </c>
      <c r="X16">
        <v>0.33333333333333509</v>
      </c>
      <c r="Y16" s="22">
        <v>2.6666666666666665</v>
      </c>
      <c r="Z16" s="22">
        <v>0</v>
      </c>
      <c r="AA16" s="22">
        <v>2.4000000000000004</v>
      </c>
      <c r="AB16" s="22">
        <v>0</v>
      </c>
      <c r="AC16" s="22">
        <v>-0.32000000000000028</v>
      </c>
      <c r="AD16" s="22">
        <v>0.19999999999999987</v>
      </c>
      <c r="AE16" s="22">
        <v>-0.41393939393939405</v>
      </c>
      <c r="AF16" s="22">
        <v>-0.19999999999999987</v>
      </c>
      <c r="AG16" s="22">
        <v>9.2690843388891622E-2</v>
      </c>
      <c r="AH16" s="22">
        <v>3.313103409735259</v>
      </c>
      <c r="AI16" s="45">
        <v>-9.6738944785615164</v>
      </c>
      <c r="AJ16" s="22">
        <f>'metrics change p yr noSEES27+30'!AJ2*10</f>
        <v>0.3105590062111811</v>
      </c>
      <c r="AK16" s="22">
        <f>'metrics change p yr noSEES27+30'!AK2*10</f>
        <v>0</v>
      </c>
      <c r="AL16" s="22">
        <f>'metrics change p yr noSEES27+30'!AL2*10</f>
        <v>-11.844428484365594</v>
      </c>
      <c r="AM16" s="22">
        <v>-14.200000000000008</v>
      </c>
      <c r="AN16" s="22">
        <v>-22</v>
      </c>
      <c r="AO16" s="22">
        <v>-63.366336633663366</v>
      </c>
      <c r="AP16" s="22">
        <v>-64.996307028009767</v>
      </c>
      <c r="AQ16" s="22">
        <v>1.1917247687460344</v>
      </c>
      <c r="AR16" s="22">
        <v>-44.335067735433363</v>
      </c>
      <c r="AS16" s="22">
        <v>5.2666666666666792E-2</v>
      </c>
      <c r="AT16" s="22">
        <v>0.66666666666666663</v>
      </c>
      <c r="AU16" t="str">
        <f>VLOOKUP(A16,'site info'!A:B,2,FALSE)</f>
        <v>CC</v>
      </c>
      <c r="AV16" s="24">
        <v>0.12158833358692127</v>
      </c>
      <c r="AW16" s="24">
        <v>1.5308350851015201E-2</v>
      </c>
    </row>
    <row r="17" spans="1:49" x14ac:dyDescent="0.25">
      <c r="A17" t="s">
        <v>656</v>
      </c>
      <c r="B17">
        <f>VLOOKUP(A17,'CCsite list'!A:E,4,FALSE)</f>
        <v>35.440770175899999</v>
      </c>
      <c r="C17">
        <f>VLOOKUP(A17,'CCsite list'!A:E,5,FALSE)</f>
        <v>-76.391323311099995</v>
      </c>
      <c r="D17" s="20">
        <v>12</v>
      </c>
      <c r="E17" s="20" t="s">
        <v>413</v>
      </c>
      <c r="F17" s="21" t="s">
        <v>46</v>
      </c>
      <c r="G17" s="21" t="s">
        <v>47</v>
      </c>
      <c r="H17" s="21" t="s">
        <v>45</v>
      </c>
      <c r="I17" s="21" t="s">
        <v>37</v>
      </c>
      <c r="J17" s="21" t="s">
        <v>1040</v>
      </c>
      <c r="K17" s="20">
        <v>0.30480000000000002</v>
      </c>
      <c r="L17" s="22">
        <v>-46.816666666666656</v>
      </c>
      <c r="M17" s="22">
        <v>-46.816666666666656</v>
      </c>
      <c r="N17" s="22">
        <v>-2016.916666666667</v>
      </c>
      <c r="O17" s="22">
        <v>-539.41666666666663</v>
      </c>
      <c r="P17" s="22">
        <v>-373.24999999999989</v>
      </c>
      <c r="Q17" s="22">
        <v>-912.61904761904748</v>
      </c>
      <c r="R17" s="22">
        <v>0.41666666666666663</v>
      </c>
      <c r="S17" s="22">
        <v>0</v>
      </c>
      <c r="T17" s="22">
        <v>-0.83333333333333326</v>
      </c>
      <c r="U17" s="22">
        <v>0.83333333333333326</v>
      </c>
      <c r="V17">
        <v>4.9999999999998192E-2</v>
      </c>
      <c r="W17">
        <v>-1.2416666666666651</v>
      </c>
      <c r="X17">
        <v>1.1416666666666666</v>
      </c>
      <c r="Y17" s="22">
        <v>-0.83333333333333326</v>
      </c>
      <c r="Z17" s="22">
        <v>7.416666666666667</v>
      </c>
      <c r="AA17" s="22">
        <v>6.416666666666667</v>
      </c>
      <c r="AB17" s="22">
        <v>5.916666666666667</v>
      </c>
      <c r="AC17" s="22">
        <v>-0.3833333333333333</v>
      </c>
      <c r="AD17" s="22">
        <v>-0.33333333333333359</v>
      </c>
      <c r="AE17" s="22">
        <v>-0.41666666666666663</v>
      </c>
      <c r="AF17" s="22">
        <v>-0.16666666666666646</v>
      </c>
      <c r="AG17" s="22">
        <v>8.5229804819741357</v>
      </c>
      <c r="AH17" s="22">
        <v>6.4196593977201371</v>
      </c>
      <c r="AI17" s="45">
        <v>-4.7172987999520046</v>
      </c>
      <c r="AJ17" s="22">
        <f>'metrics change p yr noSEES27+30'!AJ76*10</f>
        <v>6.9444444444444517</v>
      </c>
      <c r="AK17" s="22">
        <f>'metrics change p yr noSEES27+30'!AK76*10</f>
        <v>9.9206349206349262</v>
      </c>
      <c r="AL17" s="22">
        <f>'metrics change p yr noSEES27+30'!AL76*10</f>
        <v>3.303579212498609</v>
      </c>
      <c r="AM17" s="22">
        <v>-5.083333333333333</v>
      </c>
      <c r="AN17" s="22">
        <v>-0.83333333333333326</v>
      </c>
      <c r="AO17" s="22">
        <v>-6.5175125046390008</v>
      </c>
      <c r="AP17" s="22">
        <v>-16.025641025641022</v>
      </c>
      <c r="AQ17" s="22">
        <v>-70.958320958320968</v>
      </c>
      <c r="AR17" s="22">
        <v>267.85714285714283</v>
      </c>
      <c r="AS17" s="22">
        <v>-6.0833333333333295E-2</v>
      </c>
      <c r="AT17" s="22">
        <v>0.83333333333333326</v>
      </c>
      <c r="AU17" t="str">
        <f>VLOOKUP(A17,'site info'!A:B,2,FALSE)</f>
        <v>Taillie</v>
      </c>
      <c r="AV17" s="24">
        <v>2.1776436631393833E-2</v>
      </c>
      <c r="AW17" s="24">
        <v>1.6508977439899514E-2</v>
      </c>
    </row>
    <row r="18" spans="1:49" x14ac:dyDescent="0.25">
      <c r="A18" t="s">
        <v>111</v>
      </c>
      <c r="B18">
        <f>VLOOKUP(A18,'CCsite list'!A:E,4,FALSE)</f>
        <v>34.941759542</v>
      </c>
      <c r="C18">
        <f>VLOOKUP(A18,'CCsite list'!A:E,5,FALSE)</f>
        <v>-76.935650129999999</v>
      </c>
      <c r="D18" s="20">
        <v>15</v>
      </c>
      <c r="E18" s="20" t="s">
        <v>413</v>
      </c>
      <c r="F18" s="21" t="s">
        <v>46</v>
      </c>
      <c r="G18" s="21" t="s">
        <v>28</v>
      </c>
      <c r="H18" s="21" t="s">
        <v>26</v>
      </c>
      <c r="I18" s="21" t="s">
        <v>37</v>
      </c>
      <c r="J18" s="21" t="s">
        <v>1044</v>
      </c>
      <c r="K18" s="20">
        <v>0.75</v>
      </c>
      <c r="L18" s="22">
        <v>5.44</v>
      </c>
      <c r="M18" s="22">
        <v>5.44</v>
      </c>
      <c r="N18" s="22">
        <v>467.33333333333337</v>
      </c>
      <c r="O18" s="22">
        <v>103</v>
      </c>
      <c r="P18" s="22">
        <v>65.666666666666657</v>
      </c>
      <c r="Q18" s="22">
        <v>168.66666666666669</v>
      </c>
      <c r="R18" s="22">
        <v>0.26666666666666689</v>
      </c>
      <c r="S18" s="22">
        <v>-4.666666666666667</v>
      </c>
      <c r="T18" s="22">
        <v>-3.333333333333333</v>
      </c>
      <c r="U18" s="22">
        <v>-1.3333333333333333</v>
      </c>
      <c r="V18">
        <v>-1.2399999999999995</v>
      </c>
      <c r="W18">
        <v>-2.7000000000000015</v>
      </c>
      <c r="X18">
        <v>-0.59999999999999909</v>
      </c>
      <c r="Y18" s="22">
        <v>-4.666666666666667</v>
      </c>
      <c r="Z18" s="22">
        <v>0</v>
      </c>
      <c r="AA18" s="22">
        <v>1.3333333333333333</v>
      </c>
      <c r="AB18" s="22">
        <v>0</v>
      </c>
      <c r="AC18" s="22">
        <v>-0.19333333333333336</v>
      </c>
      <c r="AD18" s="22">
        <v>6.6666666666667013E-2</v>
      </c>
      <c r="AE18" s="22">
        <v>-0.22946475887652379</v>
      </c>
      <c r="AF18" s="22">
        <v>-0.13333333333333314</v>
      </c>
      <c r="AG18" s="22">
        <v>-3.106003748150608</v>
      </c>
      <c r="AH18" s="22">
        <v>-2.2843030203239727</v>
      </c>
      <c r="AI18" s="45">
        <v>-19.174291936526231</v>
      </c>
      <c r="AJ18" s="22">
        <f>'metrics change p yr noSEES27+30'!AJ23*10</f>
        <v>-4.2517006802721085</v>
      </c>
      <c r="AK18" s="22">
        <f>'metrics change p yr noSEES27+30'!AK23*10</f>
        <v>-9.2731829573934839</v>
      </c>
      <c r="AL18" s="22">
        <f>'metrics change p yr noSEES27+30'!AL23*10</f>
        <v>4.1165372787963337</v>
      </c>
      <c r="AM18" s="22">
        <v>-28.466666666666658</v>
      </c>
      <c r="AN18" s="22">
        <v>-14.666666666666666</v>
      </c>
      <c r="AO18" s="22">
        <v>61.619822286650027</v>
      </c>
      <c r="AP18" s="22">
        <v>13.724662162162179</v>
      </c>
      <c r="AQ18" s="22">
        <v>-7.7641866673931306</v>
      </c>
      <c r="AR18" s="22">
        <v>-34.372834372834376</v>
      </c>
      <c r="AS18" s="22">
        <v>-0.12733333333333322</v>
      </c>
      <c r="AT18" s="22">
        <v>0.66666666666666663</v>
      </c>
      <c r="AU18" t="str">
        <f>VLOOKUP(A18,'site info'!A:B,2,FALSE)</f>
        <v>CC</v>
      </c>
      <c r="AV18" s="24">
        <v>9.5371674527724548E-2</v>
      </c>
      <c r="AW18" s="24">
        <v>4.2172650331701953E-3</v>
      </c>
    </row>
    <row r="19" spans="1:49" x14ac:dyDescent="0.25">
      <c r="A19" t="s">
        <v>325</v>
      </c>
      <c r="B19">
        <f>VLOOKUP(A19,'CCsite list'!A:E,4,FALSE)</f>
        <v>35.34825</v>
      </c>
      <c r="C19">
        <f>VLOOKUP(A19,'CCsite list'!A:E,5,FALSE)</f>
        <v>-76.763855000000007</v>
      </c>
      <c r="D19" s="20">
        <v>8</v>
      </c>
      <c r="E19" s="20" t="s">
        <v>1075</v>
      </c>
      <c r="F19" s="21" t="s">
        <v>46</v>
      </c>
      <c r="G19" s="21" t="s">
        <v>28</v>
      </c>
      <c r="H19" s="21" t="s">
        <v>26</v>
      </c>
      <c r="I19" s="21" t="s">
        <v>37</v>
      </c>
      <c r="J19" s="21"/>
      <c r="K19" s="20">
        <v>1</v>
      </c>
      <c r="L19" s="22"/>
      <c r="M19" s="22"/>
      <c r="N19" s="22"/>
      <c r="O19" s="22"/>
      <c r="P19" s="22"/>
      <c r="Q19" s="22"/>
      <c r="R19" s="22"/>
      <c r="S19" s="22">
        <v>22.5</v>
      </c>
      <c r="T19" s="22">
        <v>10</v>
      </c>
      <c r="U19" s="22">
        <v>12.5</v>
      </c>
      <c r="V19">
        <v>9.1750000000000007</v>
      </c>
      <c r="W19">
        <v>11.100000000000001</v>
      </c>
      <c r="X19">
        <v>8.0375000000000032</v>
      </c>
      <c r="Y19" s="22">
        <v>20</v>
      </c>
      <c r="Z19" s="22">
        <v>-4.2499999999999991</v>
      </c>
      <c r="AA19" s="22">
        <v>3.375</v>
      </c>
      <c r="AB19" s="22">
        <v>-3.7500000000000004</v>
      </c>
      <c r="AC19" s="22">
        <v>3.7499999999999201E-2</v>
      </c>
      <c r="AD19" s="22">
        <v>0.25000000000000022</v>
      </c>
      <c r="AE19" s="22">
        <v>-0.13068181818181812</v>
      </c>
      <c r="AF19" s="22">
        <v>-0.12500000000000011</v>
      </c>
      <c r="AG19" s="22">
        <v>10.396088603242948</v>
      </c>
      <c r="AH19" s="22">
        <v>8.7069125233129796</v>
      </c>
      <c r="AI19" s="45">
        <v>64.501854859343567</v>
      </c>
      <c r="AJ19" s="22">
        <f>'metrics change p yr noSEES27+30'!AJ17*10</f>
        <v>-7.3529411764705843</v>
      </c>
      <c r="AK19" s="22">
        <f>'metrics change p yr noSEES27+30'!AK17*10</f>
        <v>-20.833333333333329</v>
      </c>
      <c r="AL19" s="22">
        <f>'metrics change p yr noSEES27+30'!AL17*10</f>
        <v>-5.5027420764480279</v>
      </c>
      <c r="AM19" s="22"/>
      <c r="AN19" s="22"/>
      <c r="AO19" s="22"/>
      <c r="AP19" s="22"/>
      <c r="AQ19" s="22"/>
      <c r="AR19" s="22"/>
      <c r="AS19" s="22">
        <v>0.87124999999999952</v>
      </c>
      <c r="AT19" s="22">
        <v>2.5</v>
      </c>
      <c r="AU19" t="str">
        <f>VLOOKUP(A19,'site info'!A:B,2,FALSE)</f>
        <v>PCS</v>
      </c>
      <c r="AV19" s="24">
        <v>2.9697319428695895E-3</v>
      </c>
      <c r="AW19" s="24">
        <v>2.4355704927182864E-2</v>
      </c>
    </row>
    <row r="20" spans="1:49" x14ac:dyDescent="0.25">
      <c r="A20" t="s">
        <v>155</v>
      </c>
      <c r="B20">
        <f>VLOOKUP(A20,'CCsite list'!A:E,4,FALSE)</f>
        <v>36.083014689999999</v>
      </c>
      <c r="C20">
        <f>VLOOKUP(A20,'CCsite list'!A:E,5,FALSE)</f>
        <v>-75.724222960000006</v>
      </c>
      <c r="D20" s="20">
        <v>34</v>
      </c>
      <c r="E20" s="20" t="s">
        <v>413</v>
      </c>
      <c r="F20" s="21" t="s">
        <v>27</v>
      </c>
      <c r="G20" s="21" t="s">
        <v>28</v>
      </c>
      <c r="H20" s="21" t="s">
        <v>26</v>
      </c>
      <c r="I20" s="21" t="s">
        <v>37</v>
      </c>
      <c r="J20" s="21" t="s">
        <v>1044</v>
      </c>
      <c r="K20" s="20">
        <v>0.4</v>
      </c>
      <c r="L20" s="22">
        <v>-0.51470588235294112</v>
      </c>
      <c r="M20" s="22">
        <v>-0.51470588235294112</v>
      </c>
      <c r="N20" s="22">
        <v>-75.519607852941192</v>
      </c>
      <c r="O20" s="22">
        <v>-2374.6176470588234</v>
      </c>
      <c r="P20" s="22">
        <v>-296.64705882352939</v>
      </c>
      <c r="Q20" s="22">
        <v>-2671.2529411764708</v>
      </c>
      <c r="R20" s="22">
        <v>0.35294117647058831</v>
      </c>
      <c r="S20" s="22">
        <v>4.4117647058823533</v>
      </c>
      <c r="T20" s="22">
        <v>0.88235294117647067</v>
      </c>
      <c r="U20" s="22">
        <v>3.5294117647058827</v>
      </c>
      <c r="V20">
        <v>0.88529411764705934</v>
      </c>
      <c r="W20">
        <v>5.0000000000001023E-2</v>
      </c>
      <c r="X20">
        <v>1.2999999999999992</v>
      </c>
      <c r="Y20" s="22">
        <v>3.5294117647058827</v>
      </c>
      <c r="Z20" s="22">
        <v>0.11764705882352941</v>
      </c>
      <c r="AA20" s="22">
        <v>0.6470588235294118</v>
      </c>
      <c r="AB20" s="22">
        <v>0</v>
      </c>
      <c r="AC20" s="22">
        <v>-9.1176470588235442E-2</v>
      </c>
      <c r="AD20" s="22">
        <v>-5.8823529411764497E-2</v>
      </c>
      <c r="AE20" s="22">
        <v>-9.4537815126050348E-2</v>
      </c>
      <c r="AF20" s="22">
        <v>-0.1176470588235294</v>
      </c>
      <c r="AG20" s="22">
        <v>1.2999560955429139</v>
      </c>
      <c r="AH20" s="22">
        <v>0.41747765168655687</v>
      </c>
      <c r="AI20" s="45">
        <v>12.513789856621695</v>
      </c>
      <c r="AJ20" s="22">
        <f>'metrics change p yr noSEES27+30'!AJ51*10</f>
        <v>1.0462683096954193</v>
      </c>
      <c r="AK20" s="22">
        <f>'metrics change p yr noSEES27+30'!AK51*10</f>
        <v>0.38699690402476727</v>
      </c>
      <c r="AL20" s="22">
        <f>'metrics change p yr noSEES27+30'!AL51*10</f>
        <v>6.007231655131112</v>
      </c>
      <c r="AM20" s="22">
        <v>101.73529411764706</v>
      </c>
      <c r="AN20" s="22">
        <v>19.411764705882351</v>
      </c>
      <c r="AO20" s="22">
        <v>552.88092890787595</v>
      </c>
      <c r="AP20" s="22">
        <v>998.75138734739153</v>
      </c>
      <c r="AQ20" s="22">
        <v>14.265377166181281</v>
      </c>
      <c r="AR20" s="22">
        <v>-9.9988927562186216</v>
      </c>
      <c r="AS20" s="22">
        <v>7.3823529411764677E-2</v>
      </c>
      <c r="AT20" s="22">
        <v>0.29411764705882354</v>
      </c>
      <c r="AU20" t="str">
        <f>VLOOKUP(A20,'site info'!A:B,2,FALSE)</f>
        <v>CC</v>
      </c>
      <c r="AV20" s="24">
        <v>5.5440816357856831E-2</v>
      </c>
      <c r="AW20" s="24">
        <v>2.3580314424826959E-3</v>
      </c>
    </row>
    <row r="21" spans="1:49" x14ac:dyDescent="0.25">
      <c r="A21" t="s">
        <v>90</v>
      </c>
      <c r="B21">
        <f>VLOOKUP(A21,'CCsite list'!A:E,4,FALSE)</f>
        <v>35.724481390000001</v>
      </c>
      <c r="C21">
        <f>VLOOKUP(A21,'CCsite list'!A:E,5,FALSE)</f>
        <v>-76.193856719999999</v>
      </c>
      <c r="D21" s="20">
        <v>18</v>
      </c>
      <c r="E21" s="20" t="s">
        <v>413</v>
      </c>
      <c r="F21" s="21" t="s">
        <v>46</v>
      </c>
      <c r="G21" s="21" t="s">
        <v>77</v>
      </c>
      <c r="H21" s="21" t="s">
        <v>45</v>
      </c>
      <c r="I21" s="21" t="s">
        <v>37</v>
      </c>
      <c r="J21" s="21" t="s">
        <v>1040</v>
      </c>
      <c r="K21" s="20">
        <v>0.2</v>
      </c>
      <c r="L21" s="22"/>
      <c r="M21" s="22"/>
      <c r="N21" s="22"/>
      <c r="O21" s="22"/>
      <c r="P21" s="22"/>
      <c r="Q21" s="22"/>
      <c r="R21" s="22"/>
      <c r="S21" s="22">
        <v>4.4444444444444446</v>
      </c>
      <c r="T21" s="22">
        <v>4.4444444444444446</v>
      </c>
      <c r="U21" s="22">
        <v>0.55555555555555558</v>
      </c>
      <c r="V21">
        <v>0.62222222222222279</v>
      </c>
      <c r="W21">
        <v>0.8388888888888878</v>
      </c>
      <c r="X21">
        <v>0.20000000000000018</v>
      </c>
      <c r="Y21" s="22">
        <v>3.8888888888888888</v>
      </c>
      <c r="Z21" s="22">
        <v>11.444444444444446</v>
      </c>
      <c r="AA21" s="22">
        <v>-0.83333333333333326</v>
      </c>
      <c r="AB21" s="22">
        <v>-1.9444444444444444</v>
      </c>
      <c r="AC21" s="22">
        <v>0.17777777777777795</v>
      </c>
      <c r="AD21" s="22">
        <v>0.38888888888888851</v>
      </c>
      <c r="AE21" s="22">
        <v>-0.21937321937321957</v>
      </c>
      <c r="AF21" s="22">
        <v>-0.1111111111111112</v>
      </c>
      <c r="AG21" s="22">
        <v>2.7953385084045834</v>
      </c>
      <c r="AH21" s="22">
        <v>3.7676834830412176</v>
      </c>
      <c r="AI21" s="45">
        <v>-4.5116117054507088</v>
      </c>
      <c r="AJ21" s="22">
        <f>'metrics change p yr noSEES27+30'!AJ22*10</f>
        <v>-4.7186609686609655</v>
      </c>
      <c r="AK21" s="22">
        <f>'metrics change p yr noSEES27+30'!AK22*10</f>
        <v>-4.761904761904761</v>
      </c>
      <c r="AL21" s="22">
        <f>'metrics change p yr noSEES27+30'!AL22*10</f>
        <v>-2.1403867827174849</v>
      </c>
      <c r="AM21" s="22">
        <v>147.16666666666666</v>
      </c>
      <c r="AN21" s="22">
        <v>56.666666666666671</v>
      </c>
      <c r="AO21" s="22">
        <v>172.98179139037981</v>
      </c>
      <c r="AP21" s="22">
        <v>194.63740393972955</v>
      </c>
      <c r="AQ21" s="22">
        <v>-2.4809301636673311</v>
      </c>
      <c r="AR21" s="22">
        <v>143.3080808080808</v>
      </c>
      <c r="AS21" s="22">
        <v>6.9444444444444448E-2</v>
      </c>
      <c r="AT21" s="22">
        <v>0</v>
      </c>
      <c r="AU21" t="str">
        <f>VLOOKUP(A21,'site info'!A:B,2,FALSE)</f>
        <v>CC</v>
      </c>
      <c r="AV21" s="24">
        <v>4.5772367893525533E-2</v>
      </c>
      <c r="AW21" s="24">
        <v>1.1967288254257679E-2</v>
      </c>
    </row>
    <row r="22" spans="1:49" x14ac:dyDescent="0.25">
      <c r="A22" t="s">
        <v>432</v>
      </c>
      <c r="B22">
        <f>VLOOKUP(A22,'CCsite list'!A:E,4,FALSE)</f>
        <v>35.353085999999998</v>
      </c>
      <c r="C22">
        <f>VLOOKUP(A22,'CCsite list'!A:E,5,FALSE)</f>
        <v>-76.747634000000005</v>
      </c>
      <c r="D22" s="20">
        <v>9</v>
      </c>
      <c r="E22" s="20" t="s">
        <v>413</v>
      </c>
      <c r="F22" s="21" t="s">
        <v>46</v>
      </c>
      <c r="G22" s="21" t="s">
        <v>77</v>
      </c>
      <c r="H22" s="21" t="s">
        <v>26</v>
      </c>
      <c r="I22" s="21" t="s">
        <v>37</v>
      </c>
      <c r="J22" s="21"/>
      <c r="K22" s="20">
        <v>0.2</v>
      </c>
      <c r="L22" s="22"/>
      <c r="M22" s="22"/>
      <c r="N22" s="22"/>
      <c r="O22" s="22"/>
      <c r="P22" s="22"/>
      <c r="Q22" s="22"/>
      <c r="R22" s="22"/>
      <c r="S22" s="22">
        <v>31.111111111111111</v>
      </c>
      <c r="T22" s="22">
        <v>17.777777777777779</v>
      </c>
      <c r="U22" s="22">
        <v>13.333333333333332</v>
      </c>
      <c r="V22">
        <v>15.033333333333331</v>
      </c>
      <c r="W22">
        <v>21.055555555555557</v>
      </c>
      <c r="X22">
        <v>11.322222222222225</v>
      </c>
      <c r="Y22" s="22">
        <v>26.666666666666664</v>
      </c>
      <c r="Z22" s="22">
        <v>14</v>
      </c>
      <c r="AA22" s="22">
        <v>11.666666666666668</v>
      </c>
      <c r="AB22" s="22">
        <v>8.7777777777777786</v>
      </c>
      <c r="AC22" s="22">
        <v>-1.5888888888888886</v>
      </c>
      <c r="AD22" s="22">
        <v>-2.7777777777777777</v>
      </c>
      <c r="AE22" s="22">
        <v>-0.94820384294068527</v>
      </c>
      <c r="AF22" s="22">
        <v>-0.1111111111111112</v>
      </c>
      <c r="AG22" s="22">
        <v>-2.7650187156641093</v>
      </c>
      <c r="AH22" s="22">
        <v>-1.5085055396403719</v>
      </c>
      <c r="AI22" s="45">
        <v>56.562903134651187</v>
      </c>
      <c r="AJ22" s="22">
        <f>'metrics change p yr noSEES27+30'!AJ77*10</f>
        <v>-11.69590643274854</v>
      </c>
      <c r="AK22" s="22">
        <f>'metrics change p yr noSEES27+30'!AK77*10</f>
        <v>-21.442495126705644</v>
      </c>
      <c r="AL22" s="22">
        <f>'metrics change p yr noSEES27+30'!AL77*10</f>
        <v>-19.664185838053381</v>
      </c>
      <c r="AM22" s="22"/>
      <c r="AN22" s="22"/>
      <c r="AO22" s="22"/>
      <c r="AP22" s="22"/>
      <c r="AQ22" s="22"/>
      <c r="AR22" s="22"/>
      <c r="AS22" s="22">
        <v>1.382222222222222</v>
      </c>
      <c r="AT22" s="22">
        <v>4.4444444444444446</v>
      </c>
      <c r="AU22" t="str">
        <f>VLOOKUP(A22,'site info'!A:B,2,FALSE)</f>
        <v>PCS</v>
      </c>
      <c r="AV22" s="24">
        <v>0.17558874815606024</v>
      </c>
      <c r="AW22" s="24">
        <v>6.3648185847896679E-2</v>
      </c>
    </row>
    <row r="23" spans="1:49" x14ac:dyDescent="0.25">
      <c r="A23" t="s">
        <v>265</v>
      </c>
      <c r="B23">
        <f>VLOOKUP(A23,'CCsite list'!A:E,4,FALSE)</f>
        <v>35.249220000000001</v>
      </c>
      <c r="C23">
        <f>VLOOKUP(A23,'CCsite list'!A:E,5,FALSE)</f>
        <v>-76.615941000000007</v>
      </c>
      <c r="D23" s="20">
        <v>10</v>
      </c>
      <c r="E23" s="20" t="s">
        <v>413</v>
      </c>
      <c r="F23" s="21" t="s">
        <v>27</v>
      </c>
      <c r="G23" s="21" t="s">
        <v>28</v>
      </c>
      <c r="H23" s="21" t="s">
        <v>26</v>
      </c>
      <c r="I23" s="21" t="s">
        <v>37</v>
      </c>
      <c r="J23" s="21" t="s">
        <v>1041</v>
      </c>
      <c r="K23" s="20">
        <v>0.9</v>
      </c>
      <c r="L23" s="22">
        <v>-119.79</v>
      </c>
      <c r="M23" s="22">
        <v>-119.79</v>
      </c>
      <c r="N23" s="22">
        <v>101.20000000000002</v>
      </c>
      <c r="O23" s="22">
        <v>151</v>
      </c>
      <c r="P23" s="22">
        <v>-54.8</v>
      </c>
      <c r="Q23" s="22">
        <v>96.231999999999971</v>
      </c>
      <c r="R23" s="22">
        <v>0.60000000000000053</v>
      </c>
      <c r="S23" s="22">
        <v>5</v>
      </c>
      <c r="T23" s="22">
        <v>12</v>
      </c>
      <c r="U23" s="22">
        <v>-7</v>
      </c>
      <c r="V23">
        <v>1.2599999999999989</v>
      </c>
      <c r="W23">
        <v>6.6999999999999993</v>
      </c>
      <c r="X23">
        <v>-3.3499999999999996</v>
      </c>
      <c r="Y23" s="22">
        <v>5</v>
      </c>
      <c r="Z23" s="22">
        <v>0.5</v>
      </c>
      <c r="AA23" s="22">
        <v>2.5</v>
      </c>
      <c r="AB23" s="22">
        <v>2.4</v>
      </c>
      <c r="AC23" s="22">
        <v>-0.35999999999999943</v>
      </c>
      <c r="AD23" s="22">
        <v>-1.2000000000000002</v>
      </c>
      <c r="AE23" s="22">
        <v>-0.17555555555555546</v>
      </c>
      <c r="AF23" s="22">
        <v>-9.9999999999999645E-2</v>
      </c>
      <c r="AG23" s="22">
        <v>-0.18383250371742577</v>
      </c>
      <c r="AH23" s="22">
        <v>3.7069985362054609</v>
      </c>
      <c r="AI23" s="45">
        <v>-46.224988247990915</v>
      </c>
      <c r="AJ23" s="22">
        <f>'metrics change p yr noSEES27+30'!AJ28*10</f>
        <v>-8.8578088578088572</v>
      </c>
      <c r="AK23" s="22">
        <f>'metrics change p yr noSEES27+30'!AK28*10</f>
        <v>-9.4861660079051404</v>
      </c>
      <c r="AL23" s="22">
        <f>'metrics change p yr noSEES27+30'!AL28*10</f>
        <v>1.2980884598673299</v>
      </c>
      <c r="AM23" s="22">
        <v>-213.1</v>
      </c>
      <c r="AN23" s="22">
        <v>-8</v>
      </c>
      <c r="AO23" s="22">
        <v>1183.7301587301579</v>
      </c>
      <c r="AP23" s="22">
        <v>-27.065527065527061</v>
      </c>
      <c r="AQ23" s="22">
        <v>-6.7091473128196615</v>
      </c>
      <c r="AR23" s="22">
        <v>230.68445475638049</v>
      </c>
      <c r="AS23" s="22">
        <v>0.13500000000000023</v>
      </c>
      <c r="AT23" s="22">
        <v>1</v>
      </c>
      <c r="AU23" t="str">
        <f>VLOOKUP(A23,'site info'!A:B,2,FALSE)</f>
        <v>NWCA</v>
      </c>
      <c r="AV23" s="24">
        <v>6.1532861014339323E-2</v>
      </c>
      <c r="AW23" s="24">
        <v>6.5025405988736427E-3</v>
      </c>
    </row>
    <row r="24" spans="1:49" x14ac:dyDescent="0.25">
      <c r="A24" t="s">
        <v>582</v>
      </c>
      <c r="B24">
        <f>VLOOKUP(A24,'CCsite list'!A:E,4,FALSE)</f>
        <v>35.940875997500001</v>
      </c>
      <c r="C24">
        <f>VLOOKUP(A24,'CCsite list'!A:E,5,FALSE)</f>
        <v>-75.820384086199994</v>
      </c>
      <c r="D24" s="20">
        <v>12</v>
      </c>
      <c r="E24" s="20" t="s">
        <v>413</v>
      </c>
      <c r="F24" s="21" t="s">
        <v>27</v>
      </c>
      <c r="G24" s="21" t="s">
        <v>28</v>
      </c>
      <c r="H24" s="21" t="s">
        <v>26</v>
      </c>
      <c r="I24" s="21" t="s">
        <v>37</v>
      </c>
      <c r="J24" s="21" t="s">
        <v>1040</v>
      </c>
      <c r="K24" s="20">
        <v>0.52251428571428571</v>
      </c>
      <c r="L24" s="22">
        <v>-13.366666666666667</v>
      </c>
      <c r="M24" s="22">
        <v>-13.366666666666667</v>
      </c>
      <c r="N24" s="22">
        <v>8.3333333333333339</v>
      </c>
      <c r="O24" s="22">
        <v>-323.16666666666663</v>
      </c>
      <c r="P24" s="22">
        <v>-241.16666666666663</v>
      </c>
      <c r="Q24" s="22">
        <v>-564.28571428571445</v>
      </c>
      <c r="R24" s="22">
        <v>8.3333333333333787E-2</v>
      </c>
      <c r="S24" s="22">
        <v>6.6666666666666661</v>
      </c>
      <c r="T24" s="22">
        <v>3.333333333333333</v>
      </c>
      <c r="U24" s="22">
        <v>3.333333333333333</v>
      </c>
      <c r="V24">
        <v>4.4166666666666652</v>
      </c>
      <c r="W24">
        <v>14.433333333333334</v>
      </c>
      <c r="X24">
        <v>2.7333333333333361</v>
      </c>
      <c r="Y24" s="22">
        <v>5.8333333333333339</v>
      </c>
      <c r="Z24" s="22">
        <v>0.16666666666666666</v>
      </c>
      <c r="AA24" s="22">
        <v>4.166666666666667</v>
      </c>
      <c r="AB24" s="22">
        <v>4.166666666666667</v>
      </c>
      <c r="AC24" s="22">
        <v>-0.32499999999999973</v>
      </c>
      <c r="AD24" s="22">
        <v>-1.6666666666666665</v>
      </c>
      <c r="AE24" s="22">
        <v>-0.15442890442890414</v>
      </c>
      <c r="AF24" s="22">
        <v>-8.3333333333333037E-2</v>
      </c>
      <c r="AG24" s="22">
        <v>3.2408564569961307</v>
      </c>
      <c r="AH24" s="22">
        <v>3.4836165729157909</v>
      </c>
      <c r="AI24" s="45">
        <v>19.30801951573876</v>
      </c>
      <c r="AJ24" s="22">
        <f>'metrics change p yr noSEES27+30'!AJ43*10</f>
        <v>16.203703703703702</v>
      </c>
      <c r="AK24" s="22">
        <f>'metrics change p yr noSEES27+30'!AK43*10</f>
        <v>-33.333333333333336</v>
      </c>
      <c r="AL24" s="22">
        <f>'metrics change p yr noSEES27+30'!AL43*10</f>
        <v>8.4807353609091738</v>
      </c>
      <c r="AM24" s="22">
        <v>-119.91666666666667</v>
      </c>
      <c r="AN24" s="22">
        <v>0.83333333333333326</v>
      </c>
      <c r="AO24" s="22">
        <v>-7.3461891643709798</v>
      </c>
      <c r="AP24" s="22">
        <v>-28.542303771661569</v>
      </c>
      <c r="AQ24" s="22">
        <v>-62.163407029478464</v>
      </c>
      <c r="AR24" s="22">
        <v>40.697674418604635</v>
      </c>
      <c r="AS24" s="22">
        <v>0.3983333333333331</v>
      </c>
      <c r="AT24" s="22">
        <v>0.83333333333333326</v>
      </c>
      <c r="AU24" t="str">
        <f>VLOOKUP(A24,'site info'!A:B,2,FALSE)</f>
        <v>Taillie</v>
      </c>
      <c r="AV24" s="24">
        <v>7.5217835059984998E-3</v>
      </c>
      <c r="AW24" s="24">
        <v>1.3854086089991247E-2</v>
      </c>
    </row>
    <row r="25" spans="1:49" x14ac:dyDescent="0.25">
      <c r="A25" t="s">
        <v>83</v>
      </c>
      <c r="B25">
        <f>VLOOKUP(A25,'CCsite list'!A:E,4,FALSE)</f>
        <v>35.990868899181699</v>
      </c>
      <c r="C25">
        <f>VLOOKUP(A25,'CCsite list'!A:E,5,FALSE)</f>
        <v>-75.668070809672002</v>
      </c>
      <c r="D25" s="20">
        <v>13</v>
      </c>
      <c r="E25" s="20" t="s">
        <v>413</v>
      </c>
      <c r="F25" s="21" t="s">
        <v>46</v>
      </c>
      <c r="G25" s="21" t="s">
        <v>77</v>
      </c>
      <c r="H25" s="21" t="s">
        <v>26</v>
      </c>
      <c r="I25" s="21" t="s">
        <v>37</v>
      </c>
      <c r="J25" s="21" t="s">
        <v>1041</v>
      </c>
      <c r="K25" s="20">
        <v>0.35</v>
      </c>
      <c r="L25" s="22">
        <v>-5.2884615384615383</v>
      </c>
      <c r="M25" s="22">
        <v>-5.2884615384615383</v>
      </c>
      <c r="N25" s="22">
        <v>-225.76923076923077</v>
      </c>
      <c r="O25" s="22">
        <v>-91.384615384615401</v>
      </c>
      <c r="P25" s="22">
        <v>-136.53846153846155</v>
      </c>
      <c r="Q25" s="22">
        <v>-227.88461538461542</v>
      </c>
      <c r="R25" s="22">
        <v>-0.15384615384615397</v>
      </c>
      <c r="S25" s="22">
        <v>0.76923076923076927</v>
      </c>
      <c r="T25" s="22">
        <v>-0.76923076923076927</v>
      </c>
      <c r="U25" s="22">
        <v>1.5384615384615385</v>
      </c>
      <c r="V25">
        <v>8.4615384615385536E-2</v>
      </c>
      <c r="W25">
        <v>-0.79230769230769393</v>
      </c>
      <c r="X25">
        <v>0.64615384615384674</v>
      </c>
      <c r="Y25" s="22">
        <v>2.3076923076923079</v>
      </c>
      <c r="Z25" s="22">
        <v>0</v>
      </c>
      <c r="AA25" s="22">
        <v>0</v>
      </c>
      <c r="AB25" s="22">
        <v>0</v>
      </c>
      <c r="AC25" s="22">
        <v>-0.18461538461538476</v>
      </c>
      <c r="AD25" s="22">
        <v>0</v>
      </c>
      <c r="AE25" s="22">
        <v>-0.37087912087912062</v>
      </c>
      <c r="AF25" s="22">
        <v>-7.6923076923076983E-2</v>
      </c>
      <c r="AG25" s="22">
        <v>-0.7707951468720281</v>
      </c>
      <c r="AH25" s="22">
        <v>-0.78720367120845869</v>
      </c>
      <c r="AI25" s="45">
        <v>-9.3795368668981922</v>
      </c>
      <c r="AJ25" s="22">
        <f>'metrics change p yr noSEES27+30'!AJ21*10</f>
        <v>-5.7276057276057282</v>
      </c>
      <c r="AK25" s="22">
        <f>'metrics change p yr noSEES27+30'!AK21*10</f>
        <v>-3.8038884192730347</v>
      </c>
      <c r="AL25" s="22">
        <f>'metrics change p yr noSEES27+30'!AL21*10</f>
        <v>11.070588156743579</v>
      </c>
      <c r="AM25" s="22">
        <v>17.15384615384616</v>
      </c>
      <c r="AN25" s="22">
        <v>3.8461538461538463</v>
      </c>
      <c r="AO25" s="22">
        <v>4.3484656986888286</v>
      </c>
      <c r="AP25" s="22">
        <v>124.50934316522478</v>
      </c>
      <c r="AQ25" s="22">
        <v>-3.156106195695628</v>
      </c>
      <c r="AR25" s="22">
        <v>-23.897303042380717</v>
      </c>
      <c r="AS25" s="22">
        <v>5.7692307692307827E-2</v>
      </c>
      <c r="AT25" s="22">
        <v>0</v>
      </c>
      <c r="AU25" t="str">
        <f>VLOOKUP(A25,'site info'!A:B,2,FALSE)</f>
        <v>CC</v>
      </c>
      <c r="AV25" s="24">
        <v>4.1509683941783344E-2</v>
      </c>
      <c r="AW25" s="24">
        <v>4.7373058811770122E-3</v>
      </c>
    </row>
    <row r="26" spans="1:49" x14ac:dyDescent="0.25">
      <c r="A26" t="s">
        <v>118</v>
      </c>
      <c r="B26">
        <f>VLOOKUP(A26,'CCsite list'!A:E,4,FALSE)</f>
        <v>35.4733044883125</v>
      </c>
      <c r="C26">
        <f>VLOOKUP(A26,'CCsite list'!A:E,5,FALSE)</f>
        <v>-76.9284959093266</v>
      </c>
      <c r="D26" s="20">
        <v>13</v>
      </c>
      <c r="E26" s="20" t="s">
        <v>413</v>
      </c>
      <c r="F26" s="21" t="s">
        <v>46</v>
      </c>
      <c r="G26" s="21" t="s">
        <v>77</v>
      </c>
      <c r="H26" s="21" t="s">
        <v>45</v>
      </c>
      <c r="I26" s="21" t="s">
        <v>37</v>
      </c>
      <c r="J26" s="21" t="s">
        <v>1040</v>
      </c>
      <c r="K26" s="20">
        <v>0.57999999999999996</v>
      </c>
      <c r="L26" s="22">
        <v>-41.679487176923075</v>
      </c>
      <c r="M26" s="22">
        <v>-41.679487176923075</v>
      </c>
      <c r="N26" s="22">
        <v>-2195.512820769231</v>
      </c>
      <c r="O26" s="22">
        <v>-344.4615384615384</v>
      </c>
      <c r="P26" s="22">
        <v>-440</v>
      </c>
      <c r="Q26" s="22">
        <v>-784.42307692307691</v>
      </c>
      <c r="R26" s="22">
        <v>0.69230769230769196</v>
      </c>
      <c r="S26" s="22">
        <v>0.76923076923076927</v>
      </c>
      <c r="T26" s="22">
        <v>2.3076923076923079</v>
      </c>
      <c r="U26" s="22">
        <v>-1.5384615384615385</v>
      </c>
      <c r="V26">
        <v>6.923076923076843E-2</v>
      </c>
      <c r="W26">
        <v>1.5461538461538433</v>
      </c>
      <c r="X26">
        <v>-1.6923076923076905</v>
      </c>
      <c r="Y26" s="22">
        <v>0</v>
      </c>
      <c r="Z26" s="22">
        <v>-40.384615384615387</v>
      </c>
      <c r="AA26" s="22">
        <v>3.0769230769230771</v>
      </c>
      <c r="AB26" s="22">
        <v>2.9230769230769225</v>
      </c>
      <c r="AC26" s="22">
        <v>-0.29230769230769221</v>
      </c>
      <c r="AD26" s="22">
        <v>-0.61538461538461531</v>
      </c>
      <c r="AE26" s="22">
        <v>8.5470085470085166E-2</v>
      </c>
      <c r="AF26" s="22">
        <v>-7.692307692307665E-2</v>
      </c>
      <c r="AG26" s="22">
        <v>-1.0859050108309714</v>
      </c>
      <c r="AH26" s="22">
        <v>-0.8311344140696082</v>
      </c>
      <c r="AI26" s="45">
        <v>-8.3959863328151236</v>
      </c>
      <c r="AJ26" s="22">
        <f>'metrics change p yr noSEES27+30'!AJ29*10</f>
        <v>-10.03344481605351</v>
      </c>
      <c r="AK26" s="22">
        <f>'metrics change p yr noSEES27+30'!AK29*10</f>
        <v>-22.928994082840237</v>
      </c>
      <c r="AL26" s="22">
        <f>'metrics change p yr noSEES27+30'!AL29*10</f>
        <v>-3.024555346900804</v>
      </c>
      <c r="AM26" s="22">
        <v>30.230769230769241</v>
      </c>
      <c r="AN26" s="22">
        <v>3.0769230769230771</v>
      </c>
      <c r="AO26" s="22">
        <v>14.670295907650408</v>
      </c>
      <c r="AP26" s="22">
        <v>153.55359394703657</v>
      </c>
      <c r="AQ26" s="22">
        <v>91.624139706915145</v>
      </c>
      <c r="AR26" s="22">
        <v>39.051565630231352</v>
      </c>
      <c r="AS26" s="22">
        <v>-3.0769230769230795E-2</v>
      </c>
      <c r="AT26" s="22">
        <v>0.76923076923076927</v>
      </c>
      <c r="AU26" t="str">
        <f>VLOOKUP(A26,'site info'!A:B,2,FALSE)</f>
        <v>CC</v>
      </c>
      <c r="AV26" s="24">
        <v>5.8587080236053732E-2</v>
      </c>
      <c r="AW26" s="24">
        <v>5.2230288831496413E-2</v>
      </c>
    </row>
    <row r="27" spans="1:49" x14ac:dyDescent="0.25">
      <c r="A27" t="s">
        <v>457</v>
      </c>
      <c r="B27">
        <f>VLOOKUP(A27,'CCsite list'!A:E,4,FALSE)</f>
        <v>35.89067</v>
      </c>
      <c r="C27">
        <f>VLOOKUP(A27,'CCsite list'!A:E,5,FALSE)</f>
        <v>-75.9191</v>
      </c>
      <c r="D27" s="20">
        <v>13</v>
      </c>
      <c r="E27" s="20" t="s">
        <v>413</v>
      </c>
      <c r="F27" s="21" t="s">
        <v>27</v>
      </c>
      <c r="G27" s="21" t="s">
        <v>28</v>
      </c>
      <c r="H27" s="21" t="s">
        <v>26</v>
      </c>
      <c r="I27" s="21" t="s">
        <v>37</v>
      </c>
      <c r="J27" s="21" t="s">
        <v>1041</v>
      </c>
      <c r="K27" s="20">
        <v>0.4</v>
      </c>
      <c r="L27" s="22"/>
      <c r="M27" s="22"/>
      <c r="N27" s="22">
        <v>205.63375753846151</v>
      </c>
      <c r="O27" s="22">
        <v>-118.84615384615385</v>
      </c>
      <c r="P27" s="22">
        <v>-19.846153846153843</v>
      </c>
      <c r="Q27" s="22">
        <v>-138.73444588717948</v>
      </c>
      <c r="R27" s="22">
        <v>0.46153846153846201</v>
      </c>
      <c r="S27" s="22">
        <v>-2.3076923076923079</v>
      </c>
      <c r="T27" s="22">
        <v>0</v>
      </c>
      <c r="U27" s="22">
        <v>-2.3076923076923079</v>
      </c>
      <c r="V27">
        <v>-0.69230769230769118</v>
      </c>
      <c r="W27">
        <v>-0.40000000000000036</v>
      </c>
      <c r="X27">
        <v>-0.85384615384615536</v>
      </c>
      <c r="Y27" s="22">
        <v>-3.0769230769230771</v>
      </c>
      <c r="Z27" s="22">
        <v>0</v>
      </c>
      <c r="AA27" s="22">
        <v>0</v>
      </c>
      <c r="AB27" s="22">
        <v>0</v>
      </c>
      <c r="AC27" s="22">
        <v>-9.9999999999999922E-2</v>
      </c>
      <c r="AD27" s="22">
        <v>-7.692307692307733E-2</v>
      </c>
      <c r="AE27" s="22">
        <v>-0.10558069381598824</v>
      </c>
      <c r="AF27" s="22">
        <v>-7.692307692307665E-2</v>
      </c>
      <c r="AG27" s="22">
        <v>-1.621970114505797</v>
      </c>
      <c r="AH27" s="22">
        <v>-0.21982600255746557</v>
      </c>
      <c r="AI27" s="45">
        <v>-16.68220462668706</v>
      </c>
      <c r="AJ27" s="22">
        <f>'metrics change p yr noSEES27+30'!AJ59*10</f>
        <v>-0.25900025900025819</v>
      </c>
      <c r="AK27" s="22">
        <f>'metrics change p yr noSEES27+30'!AK59*10</f>
        <v>-12.820512820512819</v>
      </c>
      <c r="AL27" s="22">
        <f>'metrics change p yr noSEES27+30'!AL59*10</f>
        <v>1.5111680876488962</v>
      </c>
      <c r="AM27" s="22">
        <v>-195.53846153846155</v>
      </c>
      <c r="AN27" s="22">
        <v>-23.076923076923073</v>
      </c>
      <c r="AO27" s="22">
        <v>118.90433469532765</v>
      </c>
      <c r="AP27" s="22">
        <v>2.0790020790020654</v>
      </c>
      <c r="AQ27" s="22">
        <v>-16.136265347949539</v>
      </c>
      <c r="AR27" s="22">
        <v>105.13425253991289</v>
      </c>
      <c r="AS27" s="22">
        <v>-0.10384615384615369</v>
      </c>
      <c r="AT27" s="22">
        <v>0</v>
      </c>
      <c r="AU27" t="str">
        <f>VLOOKUP(A27,'site info'!A:B,2,FALSE)</f>
        <v>SEES</v>
      </c>
      <c r="AV27" s="24">
        <v>3.1934479149970205E-2</v>
      </c>
      <c r="AW27" s="24">
        <v>4.2290948434938504E-3</v>
      </c>
    </row>
    <row r="28" spans="1:49" x14ac:dyDescent="0.25">
      <c r="A28" t="s">
        <v>61</v>
      </c>
      <c r="B28">
        <f>VLOOKUP(A28,'CCsite list'!A:E,4,FALSE)</f>
        <v>35.25401651</v>
      </c>
      <c r="C28">
        <f>VLOOKUP(A28,'CCsite list'!A:E,5,FALSE)</f>
        <v>-75.561861120000003</v>
      </c>
      <c r="D28" s="20">
        <v>34</v>
      </c>
      <c r="E28" s="20" t="s">
        <v>413</v>
      </c>
      <c r="F28" s="21" t="s">
        <v>27</v>
      </c>
      <c r="G28" s="21" t="s">
        <v>28</v>
      </c>
      <c r="H28" s="21" t="s">
        <v>26</v>
      </c>
      <c r="I28" s="21" t="s">
        <v>37</v>
      </c>
      <c r="J28" s="21" t="s">
        <v>1041</v>
      </c>
      <c r="K28" s="20">
        <v>1.8</v>
      </c>
      <c r="L28" s="22">
        <v>-1.5382352941176471</v>
      </c>
      <c r="M28" s="22">
        <v>-1.5382352941176471</v>
      </c>
      <c r="N28" s="22">
        <v>-16.470588235294116</v>
      </c>
      <c r="O28" s="22">
        <v>311.76470588235293</v>
      </c>
      <c r="P28" s="22">
        <v>-10.882352941176469</v>
      </c>
      <c r="Q28" s="22">
        <v>300.88235294117646</v>
      </c>
      <c r="R28" s="22">
        <v>0.41176470588235309</v>
      </c>
      <c r="S28" s="22">
        <v>0.88235294117647067</v>
      </c>
      <c r="T28" s="22">
        <v>0.29411764705882354</v>
      </c>
      <c r="U28" s="22">
        <v>0.58823529411764708</v>
      </c>
      <c r="V28">
        <v>0.49411764705882394</v>
      </c>
      <c r="W28">
        <v>0.6970588235294114</v>
      </c>
      <c r="X28">
        <v>0.43235294117647</v>
      </c>
      <c r="Y28" s="22">
        <v>1.1764705882352942</v>
      </c>
      <c r="Z28" s="22">
        <v>0</v>
      </c>
      <c r="AA28" s="22">
        <v>0</v>
      </c>
      <c r="AB28" s="22">
        <v>0</v>
      </c>
      <c r="AC28" s="22">
        <v>0.10294117647058813</v>
      </c>
      <c r="AD28" s="22">
        <v>8.8235294117647009E-2</v>
      </c>
      <c r="AE28" s="22">
        <v>7.2303921568627527E-2</v>
      </c>
      <c r="AF28" s="22">
        <v>-5.8823529411764761E-2</v>
      </c>
      <c r="AG28" s="22">
        <v>0.93919343814079603</v>
      </c>
      <c r="AH28" s="22">
        <v>0.61266897990158964</v>
      </c>
      <c r="AI28" s="45">
        <v>6.326593059102624</v>
      </c>
      <c r="AJ28" s="22">
        <f>'metrics change p yr noSEES27+30'!AJ11*10</f>
        <v>-1.0768609503297883</v>
      </c>
      <c r="AK28" s="22">
        <f>'metrics change p yr noSEES27+30'!AK11*10</f>
        <v>-1.4705882352941178</v>
      </c>
      <c r="AL28" s="22">
        <f>'metrics change p yr noSEES27+30'!AL11*10</f>
        <v>0.89172615972079594</v>
      </c>
      <c r="AM28" s="22">
        <v>58.323529411764696</v>
      </c>
      <c r="AN28" s="22">
        <v>24.411764705882355</v>
      </c>
      <c r="AO28" s="22">
        <v>1.6149554663795607</v>
      </c>
      <c r="AP28" s="22">
        <v>24.117647058823536</v>
      </c>
      <c r="AQ28" s="22">
        <v>-10.804843470379065</v>
      </c>
      <c r="AR28" s="22">
        <v>-21.078468698070868</v>
      </c>
      <c r="AS28" s="22">
        <v>6.6470588235294115E-2</v>
      </c>
      <c r="AT28" s="22">
        <v>0</v>
      </c>
      <c r="AU28" t="str">
        <f>VLOOKUP(A28,'site info'!A:B,2,FALSE)</f>
        <v>CC</v>
      </c>
      <c r="AV28" s="24">
        <v>7.3878027414709582E-3</v>
      </c>
      <c r="AW28" s="24">
        <v>6.2667343874794944E-4</v>
      </c>
    </row>
    <row r="29" spans="1:49" x14ac:dyDescent="0.25">
      <c r="A29" t="s">
        <v>668</v>
      </c>
      <c r="B29">
        <f>VLOOKUP(A29,'CCsite list'!A:E,4,FALSE)</f>
        <v>35.6003646144</v>
      </c>
      <c r="C29">
        <f>VLOOKUP(A29,'CCsite list'!A:E,5,FALSE)</f>
        <v>-75.893364494500005</v>
      </c>
      <c r="D29" s="20">
        <v>3</v>
      </c>
      <c r="E29" s="20" t="s">
        <v>1075</v>
      </c>
      <c r="F29" s="21" t="s">
        <v>46</v>
      </c>
      <c r="G29" s="21" t="s">
        <v>47</v>
      </c>
      <c r="H29" s="21" t="s">
        <v>257</v>
      </c>
      <c r="I29" s="21" t="s">
        <v>37</v>
      </c>
      <c r="J29" s="21" t="s">
        <v>1040</v>
      </c>
      <c r="K29" s="20">
        <v>0.71120000000000005</v>
      </c>
      <c r="L29" s="22">
        <v>-224.93333333333328</v>
      </c>
      <c r="M29" s="22">
        <v>-224.93333333333328</v>
      </c>
      <c r="N29" s="22">
        <v>-19890.000000000004</v>
      </c>
      <c r="O29" s="22">
        <v>-326.66666666666663</v>
      </c>
      <c r="P29" s="22">
        <v>-1145.6666666666667</v>
      </c>
      <c r="Q29" s="22">
        <v>-1472.2222222222231</v>
      </c>
      <c r="R29" s="22">
        <v>4.0000000000000009</v>
      </c>
      <c r="S29" s="22">
        <v>13.333333333333332</v>
      </c>
      <c r="T29" s="22">
        <v>13.333333333333332</v>
      </c>
      <c r="U29" s="22">
        <v>0</v>
      </c>
      <c r="V29">
        <v>23.56666666666667</v>
      </c>
      <c r="W29">
        <v>23.56666666666667</v>
      </c>
      <c r="Y29" s="22">
        <v>13.333333333333332</v>
      </c>
      <c r="Z29" s="22">
        <v>104.66666666666667</v>
      </c>
      <c r="AA29" s="22">
        <v>-41.666666666666671</v>
      </c>
      <c r="AB29" s="22">
        <v>-41.666666666666671</v>
      </c>
      <c r="AC29" s="22">
        <v>2.0999999999999996</v>
      </c>
      <c r="AD29" s="22">
        <v>1.9999999999999987</v>
      </c>
      <c r="AE29" s="22"/>
      <c r="AF29" s="22">
        <v>0</v>
      </c>
      <c r="AG29" s="22">
        <v>21.080387130234719</v>
      </c>
      <c r="AH29" s="22">
        <v>21.080387130234719</v>
      </c>
      <c r="AI29" s="45">
        <v>0</v>
      </c>
      <c r="AJ29" s="22">
        <f>'metrics change p yr noSEES27+30'!AJ3*10</f>
        <v>-41.666666666666671</v>
      </c>
      <c r="AK29" s="22">
        <f>'metrics change p yr noSEES27+30'!AK3*10</f>
        <v>-41.666666666666671</v>
      </c>
      <c r="AL29" s="22">
        <f>'metrics change p yr noSEES27+30'!AL3*10</f>
        <v>-12.467896334345074</v>
      </c>
      <c r="AM29" s="22">
        <v>0</v>
      </c>
      <c r="AN29" s="22">
        <v>0</v>
      </c>
      <c r="AO29" s="22">
        <v>-234.87356321839084</v>
      </c>
      <c r="AP29" s="22">
        <v>0</v>
      </c>
      <c r="AQ29" s="22">
        <v>0</v>
      </c>
      <c r="AR29" s="22">
        <v>0</v>
      </c>
      <c r="AS29" s="22">
        <v>2.936666666666667</v>
      </c>
      <c r="AT29" s="22">
        <v>0</v>
      </c>
      <c r="AU29" t="str">
        <f>VLOOKUP(A29,'site info'!A:B,2,FALSE)</f>
        <v>USFWS</v>
      </c>
      <c r="AV29" s="24">
        <v>9.9577750805868059E-2</v>
      </c>
      <c r="AW29" s="24">
        <v>1.0543220897071466</v>
      </c>
    </row>
    <row r="30" spans="1:49" x14ac:dyDescent="0.25">
      <c r="A30" t="s">
        <v>246</v>
      </c>
      <c r="B30">
        <f>VLOOKUP(A30,'CCsite list'!A:E,4,FALSE)</f>
        <v>36.307972999999897</v>
      </c>
      <c r="C30">
        <f>VLOOKUP(A30,'CCsite list'!A:E,5,FALSE)</f>
        <v>-75.914223000000007</v>
      </c>
      <c r="D30" s="20">
        <v>5</v>
      </c>
      <c r="E30" s="20" t="s">
        <v>1075</v>
      </c>
      <c r="F30" s="21" t="s">
        <v>27</v>
      </c>
      <c r="G30" s="21" t="s">
        <v>28</v>
      </c>
      <c r="H30" s="21" t="s">
        <v>26</v>
      </c>
      <c r="I30" s="21" t="s">
        <v>29</v>
      </c>
      <c r="J30" s="21" t="s">
        <v>1041</v>
      </c>
      <c r="K30" s="20">
        <v>1.4</v>
      </c>
      <c r="L30" s="22">
        <v>-283.08</v>
      </c>
      <c r="M30" s="22">
        <v>-283.08</v>
      </c>
      <c r="N30" s="22">
        <v>-74.599999999999994</v>
      </c>
      <c r="O30" s="22">
        <v>331.8</v>
      </c>
      <c r="P30" s="22">
        <v>-1604.2000000000003</v>
      </c>
      <c r="Q30" s="22">
        <v>-1272.3280000000002</v>
      </c>
      <c r="R30" s="22">
        <v>0.79999999999999982</v>
      </c>
      <c r="S30" s="22">
        <v>6</v>
      </c>
      <c r="T30" s="22">
        <v>4</v>
      </c>
      <c r="U30" s="22">
        <v>2</v>
      </c>
      <c r="V30">
        <v>3.5599999999999987</v>
      </c>
      <c r="W30">
        <v>15.032</v>
      </c>
      <c r="X30">
        <v>1.3200000000000056</v>
      </c>
      <c r="Y30" s="22">
        <v>6</v>
      </c>
      <c r="Z30" s="22">
        <v>0</v>
      </c>
      <c r="AA30" s="22">
        <v>0</v>
      </c>
      <c r="AB30" s="22">
        <v>0</v>
      </c>
      <c r="AC30" s="22">
        <v>0.71999999999999886</v>
      </c>
      <c r="AD30" s="22">
        <v>1</v>
      </c>
      <c r="AE30" s="22">
        <v>0.28571428571428648</v>
      </c>
      <c r="AF30" s="22">
        <v>0</v>
      </c>
      <c r="AG30" s="22">
        <v>6.8614252785460224</v>
      </c>
      <c r="AH30" s="22">
        <v>9.6152236891497616</v>
      </c>
      <c r="AI30" s="45">
        <v>24.301060807492192</v>
      </c>
      <c r="AJ30" s="22">
        <f>'metrics change p yr noSEES27+30'!AJ6*10</f>
        <v>-8.8888888888888928</v>
      </c>
      <c r="AK30" s="22">
        <f>'metrics change p yr noSEES27+30'!AK6*10</f>
        <v>-50</v>
      </c>
      <c r="AL30" s="22">
        <f>'metrics change p yr noSEES27+30'!AL6*10</f>
        <v>11.837000695441532</v>
      </c>
      <c r="AM30" s="22">
        <v>-246.59999999999997</v>
      </c>
      <c r="AN30" s="22">
        <v>-8</v>
      </c>
      <c r="AO30" s="22">
        <v>-47.880580199971817</v>
      </c>
      <c r="AP30" s="22">
        <v>58.636897767332563</v>
      </c>
      <c r="AQ30" s="22">
        <v>132.53652058432937</v>
      </c>
      <c r="AR30" s="22">
        <v>758.08412351081893</v>
      </c>
      <c r="AS30" s="22">
        <v>0.35599999999999987</v>
      </c>
      <c r="AT30" s="22">
        <v>0</v>
      </c>
      <c r="AU30" t="str">
        <f>VLOOKUP(A30,'site info'!A:B,2,FALSE)</f>
        <v>NWCA</v>
      </c>
      <c r="AV30" s="24">
        <v>6.8778807866958558E-2</v>
      </c>
      <c r="AW30" s="24">
        <v>2.3321394126423946E-3</v>
      </c>
    </row>
    <row r="31" spans="1:49" x14ac:dyDescent="0.25">
      <c r="A31" t="s">
        <v>68</v>
      </c>
      <c r="B31">
        <f>VLOOKUP(A31,'CCsite list'!A:E,4,FALSE)</f>
        <v>34.742619920000003</v>
      </c>
      <c r="C31">
        <f>VLOOKUP(A31,'CCsite list'!A:E,5,FALSE)</f>
        <v>-76.984740849000005</v>
      </c>
      <c r="D31" s="20">
        <v>15</v>
      </c>
      <c r="E31" s="20" t="s">
        <v>413</v>
      </c>
      <c r="F31" s="21" t="s">
        <v>27</v>
      </c>
      <c r="G31" s="21" t="s">
        <v>28</v>
      </c>
      <c r="H31" s="21" t="s">
        <v>45</v>
      </c>
      <c r="I31" s="21" t="s">
        <v>29</v>
      </c>
      <c r="J31" s="21" t="s">
        <v>1041</v>
      </c>
      <c r="K31" s="20">
        <v>11.4</v>
      </c>
      <c r="L31" s="22">
        <v>-15.280000000000001</v>
      </c>
      <c r="M31" s="22">
        <v>-15.280000000000001</v>
      </c>
      <c r="N31" s="22">
        <v>-76.333333333333343</v>
      </c>
      <c r="O31" s="22">
        <v>-322</v>
      </c>
      <c r="P31" s="22">
        <v>-20.333333333333332</v>
      </c>
      <c r="Q31" s="22">
        <v>-342.33333333333337</v>
      </c>
      <c r="R31" s="22">
        <v>0.33333333333333331</v>
      </c>
      <c r="S31" s="22">
        <v>4</v>
      </c>
      <c r="T31" s="22">
        <v>2</v>
      </c>
      <c r="U31" s="22">
        <v>2</v>
      </c>
      <c r="V31">
        <v>1.3066666666666649</v>
      </c>
      <c r="W31">
        <v>4.8</v>
      </c>
      <c r="X31">
        <v>0.71333333333333171</v>
      </c>
      <c r="Y31" s="22">
        <v>4</v>
      </c>
      <c r="Z31" s="22">
        <v>0</v>
      </c>
      <c r="AA31" s="22">
        <v>0</v>
      </c>
      <c r="AB31" s="22">
        <v>0</v>
      </c>
      <c r="AC31" s="22">
        <v>-0.13333333333333344</v>
      </c>
      <c r="AD31" s="22">
        <v>-0.46666666666666679</v>
      </c>
      <c r="AE31" s="22">
        <v>-5.2910052910052727E-2</v>
      </c>
      <c r="AF31" s="22">
        <v>0</v>
      </c>
      <c r="AG31" s="22">
        <v>1.9915643873143978</v>
      </c>
      <c r="AH31" s="22">
        <v>2.0999553819377019</v>
      </c>
      <c r="AI31" s="45">
        <v>12.431775636160651</v>
      </c>
      <c r="AJ31" s="22">
        <f>'metrics change p yr noSEES27+30'!AJ14*10</f>
        <v>2.8218694885361559</v>
      </c>
      <c r="AK31" s="22">
        <f>'metrics change p yr noSEES27+30'!AK14*10</f>
        <v>0</v>
      </c>
      <c r="AL31" s="22">
        <f>'metrics change p yr noSEES27+30'!AL14*10</f>
        <v>-1.5274505781173275</v>
      </c>
      <c r="AM31" s="22">
        <v>221.33333333333331</v>
      </c>
      <c r="AN31" s="22">
        <v>90.666666666666657</v>
      </c>
      <c r="AO31" s="22">
        <v>-7.9972423302309235</v>
      </c>
      <c r="AP31" s="22">
        <v>60.70411631172172</v>
      </c>
      <c r="AQ31" s="22">
        <v>2.8646387293483597</v>
      </c>
      <c r="AR31" s="22">
        <v>24.242424242424242</v>
      </c>
      <c r="AS31" s="22">
        <v>0.13066666666666649</v>
      </c>
      <c r="AT31" s="22">
        <v>0</v>
      </c>
      <c r="AU31" t="str">
        <f>VLOOKUP(A31,'site info'!A:B,2,FALSE)</f>
        <v>CC</v>
      </c>
      <c r="AV31" s="24">
        <v>4.0228823409203624E-3</v>
      </c>
      <c r="AW31" s="24">
        <v>7.2558770355867731E-3</v>
      </c>
    </row>
    <row r="32" spans="1:49" x14ac:dyDescent="0.25">
      <c r="A32" t="s">
        <v>310</v>
      </c>
      <c r="B32">
        <f>VLOOKUP(A32,'CCsite list'!A:E,4,FALSE)</f>
        <v>35.369695</v>
      </c>
      <c r="C32">
        <f>VLOOKUP(A32,'CCsite list'!A:E,5,FALSE)</f>
        <v>-76.849479000000002</v>
      </c>
      <c r="D32" s="20">
        <v>7</v>
      </c>
      <c r="E32" s="20" t="s">
        <v>1075</v>
      </c>
      <c r="F32" s="21" t="s">
        <v>46</v>
      </c>
      <c r="G32" s="21" t="s">
        <v>28</v>
      </c>
      <c r="H32" s="21" t="s">
        <v>26</v>
      </c>
      <c r="I32" s="21" t="s">
        <v>37</v>
      </c>
      <c r="J32" s="21"/>
      <c r="K32" s="20">
        <v>0.9144000000000001</v>
      </c>
      <c r="L32" s="22"/>
      <c r="M32" s="22"/>
      <c r="N32" s="22"/>
      <c r="O32" s="22"/>
      <c r="P32" s="22"/>
      <c r="Q32" s="22"/>
      <c r="R32" s="22"/>
      <c r="S32" s="22">
        <v>10</v>
      </c>
      <c r="T32" s="22">
        <v>5.7142857142857135</v>
      </c>
      <c r="U32" s="22">
        <v>4.2857142857142856</v>
      </c>
      <c r="V32">
        <v>5.2571428571428553</v>
      </c>
      <c r="W32">
        <v>8.7571428571428562</v>
      </c>
      <c r="X32">
        <v>3.471428571428576</v>
      </c>
      <c r="Y32" s="22">
        <v>10</v>
      </c>
      <c r="Z32" s="22">
        <v>-61.285714285714292</v>
      </c>
      <c r="AA32" s="22">
        <v>-8.2857142857142847</v>
      </c>
      <c r="AB32" s="22">
        <v>-2.8571428571428568</v>
      </c>
      <c r="AC32" s="22">
        <v>-0.2142857142857148</v>
      </c>
      <c r="AD32" s="22">
        <v>0</v>
      </c>
      <c r="AE32" s="22">
        <v>-0.40816326530612229</v>
      </c>
      <c r="AF32" s="22">
        <v>0</v>
      </c>
      <c r="AG32" s="22">
        <v>3.7740578675827861</v>
      </c>
      <c r="AH32" s="22">
        <v>4.829648528810905</v>
      </c>
      <c r="AI32" s="45">
        <v>9.0155059717781274</v>
      </c>
      <c r="AJ32" s="22">
        <f>'metrics change p yr noSEES27+30'!AJ15*10</f>
        <v>-4.6583850931677011</v>
      </c>
      <c r="AK32" s="22">
        <f>'metrics change p yr noSEES27+30'!AK15*10</f>
        <v>3.1746031746031731</v>
      </c>
      <c r="AL32" s="22">
        <f>'metrics change p yr noSEES27+30'!AL15*10</f>
        <v>27.106158654769384</v>
      </c>
      <c r="AM32" s="22"/>
      <c r="AN32" s="22"/>
      <c r="AO32" s="22"/>
      <c r="AP32" s="22"/>
      <c r="AQ32" s="22"/>
      <c r="AR32" s="22"/>
      <c r="AS32" s="22">
        <v>0.6171428571428571</v>
      </c>
      <c r="AT32" s="22">
        <v>0</v>
      </c>
      <c r="AU32" t="str">
        <f>VLOOKUP(A32,'site info'!A:B,2,FALSE)</f>
        <v>PCS</v>
      </c>
      <c r="AV32" s="24">
        <v>7.0793356802364857E-2</v>
      </c>
      <c r="AW32" s="24">
        <v>3.041208020588167E-2</v>
      </c>
    </row>
    <row r="33" spans="1:49" x14ac:dyDescent="0.25">
      <c r="A33" t="s">
        <v>347</v>
      </c>
      <c r="B33">
        <f>VLOOKUP(A33,'CCsite list'!A:E,4,FALSE)</f>
        <v>35.457841000000002</v>
      </c>
      <c r="C33">
        <f>VLOOKUP(A33,'CCsite list'!A:E,5,FALSE)</f>
        <v>-76.843039000000005</v>
      </c>
      <c r="D33" s="20">
        <v>9</v>
      </c>
      <c r="E33" s="20" t="s">
        <v>413</v>
      </c>
      <c r="F33" s="21" t="s">
        <v>27</v>
      </c>
      <c r="G33" s="21" t="s">
        <v>28</v>
      </c>
      <c r="H33" s="21" t="s">
        <v>26</v>
      </c>
      <c r="I33" s="21" t="s">
        <v>37</v>
      </c>
      <c r="J33" s="21"/>
      <c r="K33" s="20">
        <v>1.55</v>
      </c>
      <c r="L33" s="22"/>
      <c r="M33" s="22"/>
      <c r="N33" s="22"/>
      <c r="O33" s="22"/>
      <c r="P33" s="22"/>
      <c r="Q33" s="22"/>
      <c r="R33" s="22"/>
      <c r="S33" s="22">
        <v>31.111111111111111</v>
      </c>
      <c r="T33" s="22">
        <v>15.555555555555555</v>
      </c>
      <c r="U33" s="22">
        <v>14.444444444444445</v>
      </c>
      <c r="V33">
        <v>8.199999999999994</v>
      </c>
      <c r="W33">
        <v>9.7555555555555564</v>
      </c>
      <c r="X33">
        <v>6.9888888888888889</v>
      </c>
      <c r="Y33" s="22">
        <v>30</v>
      </c>
      <c r="Z33" s="22">
        <v>19</v>
      </c>
      <c r="AA33" s="22">
        <v>-3.1111111111111112</v>
      </c>
      <c r="AB33" s="22">
        <v>-5.3333333333333321</v>
      </c>
      <c r="AC33" s="22">
        <v>0.41111111111111126</v>
      </c>
      <c r="AD33" s="22">
        <v>0.55555555555555558</v>
      </c>
      <c r="AE33" s="22">
        <v>0.15897435897435902</v>
      </c>
      <c r="AF33" s="22">
        <v>0</v>
      </c>
      <c r="AG33" s="22">
        <v>13.697287325578589</v>
      </c>
      <c r="AH33" s="22">
        <v>11.863074622917935</v>
      </c>
      <c r="AI33" s="45">
        <v>75.758968304366448</v>
      </c>
      <c r="AJ33" s="22">
        <f>'metrics change p yr noSEES27+30'!AJ19*10</f>
        <v>-6.7632850241545883</v>
      </c>
      <c r="AK33" s="22">
        <f>'metrics change p yr noSEES27+30'!AK19*10</f>
        <v>0</v>
      </c>
      <c r="AL33" s="22">
        <f>'metrics change p yr noSEES27+30'!AL19*10</f>
        <v>-12.923067541618924</v>
      </c>
      <c r="AM33" s="22"/>
      <c r="AN33" s="22"/>
      <c r="AO33" s="22"/>
      <c r="AP33" s="22"/>
      <c r="AQ33" s="22"/>
      <c r="AR33" s="22"/>
      <c r="AS33" s="22">
        <v>0.84888888888888914</v>
      </c>
      <c r="AT33" s="22">
        <v>1.1111111111111112</v>
      </c>
      <c r="AU33" t="str">
        <f>VLOOKUP(A33,'site info'!A:B,2,FALSE)</f>
        <v>PCS</v>
      </c>
      <c r="AV33" s="24">
        <v>6.0023191817110001E-2</v>
      </c>
      <c r="AW33" s="24">
        <v>2.587295766377716E-2</v>
      </c>
    </row>
    <row r="34" spans="1:49" x14ac:dyDescent="0.25">
      <c r="A34" t="s">
        <v>529</v>
      </c>
      <c r="B34">
        <f>VLOOKUP(A34,'CCsite list'!A:E,4,FALSE)</f>
        <v>35.366338188599997</v>
      </c>
      <c r="C34">
        <f>VLOOKUP(A34,'CCsite list'!A:E,5,FALSE)</f>
        <v>-76.115793358000005</v>
      </c>
      <c r="D34" s="20">
        <v>12</v>
      </c>
      <c r="E34" s="20" t="s">
        <v>413</v>
      </c>
      <c r="F34" s="21" t="s">
        <v>46</v>
      </c>
      <c r="G34" s="21" t="s">
        <v>47</v>
      </c>
      <c r="H34" s="21" t="s">
        <v>257</v>
      </c>
      <c r="I34" s="21" t="s">
        <v>37</v>
      </c>
      <c r="J34" s="21" t="s">
        <v>1040</v>
      </c>
      <c r="K34" s="20">
        <v>8.708571428571428E-2</v>
      </c>
      <c r="L34" s="22">
        <v>-26.408333333333328</v>
      </c>
      <c r="M34" s="22">
        <v>-26.408333333333328</v>
      </c>
      <c r="N34" s="22">
        <v>477.91666666666663</v>
      </c>
      <c r="O34" s="22">
        <v>-400.58333333333331</v>
      </c>
      <c r="P34" s="22">
        <v>-198.58333333333331</v>
      </c>
      <c r="Q34" s="22">
        <v>-599.16666666666708</v>
      </c>
      <c r="R34" s="22">
        <v>0.58333333333333348</v>
      </c>
      <c r="S34" s="22">
        <v>-0.83333333333333326</v>
      </c>
      <c r="T34" s="22">
        <v>0.83333333333333326</v>
      </c>
      <c r="U34" s="22">
        <v>-1.6666666666666665</v>
      </c>
      <c r="V34">
        <v>-1.0583333333333313</v>
      </c>
      <c r="W34">
        <v>1.6499999999999997</v>
      </c>
      <c r="X34">
        <v>-10.033333333333333</v>
      </c>
      <c r="Y34" s="22">
        <v>-0.83333333333333326</v>
      </c>
      <c r="Z34" s="22">
        <v>-22.166666666666668</v>
      </c>
      <c r="AA34" s="22">
        <v>1.5</v>
      </c>
      <c r="AB34" s="22">
        <v>1.5000000000000004</v>
      </c>
      <c r="AC34" s="22">
        <v>-0.11666666666666639</v>
      </c>
      <c r="AD34" s="22">
        <v>0.33333333333333359</v>
      </c>
      <c r="AE34" s="22">
        <v>-1.9444444444444442</v>
      </c>
      <c r="AF34" s="22">
        <v>0</v>
      </c>
      <c r="AG34" s="22">
        <v>-1.0761196178476877</v>
      </c>
      <c r="AH34" s="22">
        <v>1.6021422603173021</v>
      </c>
      <c r="AI34" s="45">
        <v>-51.980035891950095</v>
      </c>
      <c r="AJ34" s="22">
        <f>'metrics change p yr noSEES27+30'!AJ26*10</f>
        <v>10.416666666666668</v>
      </c>
      <c r="AK34" s="22">
        <f>'metrics change p yr noSEES27+30'!AK26*10</f>
        <v>0</v>
      </c>
      <c r="AL34" s="22">
        <f>'metrics change p yr noSEES27+30'!AL26*10</f>
        <v>0.42486040301043937</v>
      </c>
      <c r="AM34" s="22">
        <v>0</v>
      </c>
      <c r="AN34" s="22">
        <v>0</v>
      </c>
      <c r="AO34" s="22">
        <v>-63.544739429695191</v>
      </c>
      <c r="AP34" s="22">
        <v>-83.333333333333343</v>
      </c>
      <c r="AQ34" s="22">
        <v>-83.333333333333343</v>
      </c>
      <c r="AR34" s="22">
        <v>0</v>
      </c>
      <c r="AS34" s="22">
        <v>-0.12666666666666679</v>
      </c>
      <c r="AT34" s="22">
        <v>0</v>
      </c>
      <c r="AU34" t="str">
        <f>VLOOKUP(A34,'site info'!A:B,2,FALSE)</f>
        <v>Taillie</v>
      </c>
      <c r="AV34" s="24">
        <v>0.12792647910518759</v>
      </c>
      <c r="AW34" s="24">
        <v>0.11586780417846407</v>
      </c>
    </row>
    <row r="35" spans="1:49" x14ac:dyDescent="0.25">
      <c r="A35" t="s">
        <v>540</v>
      </c>
      <c r="B35">
        <f>VLOOKUP(A35,'CCsite list'!A:E,4,FALSE)</f>
        <v>35.3667957388</v>
      </c>
      <c r="C35">
        <f>VLOOKUP(A35,'CCsite list'!A:E,5,FALSE)</f>
        <v>-76.117788871499997</v>
      </c>
      <c r="D35" s="20">
        <v>12</v>
      </c>
      <c r="E35" s="20" t="s">
        <v>413</v>
      </c>
      <c r="F35" s="21" t="s">
        <v>46</v>
      </c>
      <c r="G35" s="21" t="s">
        <v>47</v>
      </c>
      <c r="H35" s="21" t="s">
        <v>45</v>
      </c>
      <c r="I35" s="21" t="s">
        <v>37</v>
      </c>
      <c r="J35" s="21" t="s">
        <v>1040</v>
      </c>
      <c r="K35" s="20">
        <v>0</v>
      </c>
      <c r="L35" s="22">
        <v>-24.916666666666668</v>
      </c>
      <c r="M35" s="22">
        <v>-24.916666666666668</v>
      </c>
      <c r="N35" s="22">
        <v>-387.83333333333326</v>
      </c>
      <c r="O35" s="22">
        <v>-361.91666666666663</v>
      </c>
      <c r="P35" s="22">
        <v>-237.16666666666669</v>
      </c>
      <c r="Q35" s="22">
        <v>-599.04761904761892</v>
      </c>
      <c r="R35" s="22">
        <v>0.58333333333333348</v>
      </c>
      <c r="S35" s="22">
        <v>-0.83333333333333326</v>
      </c>
      <c r="T35" s="22">
        <v>-2.5</v>
      </c>
      <c r="U35" s="22">
        <v>1.6666666666666665</v>
      </c>
      <c r="V35">
        <v>-0.38333333333333186</v>
      </c>
      <c r="W35">
        <v>-3.366666666666668</v>
      </c>
      <c r="X35">
        <v>1.5833333333333328</v>
      </c>
      <c r="Y35" s="22">
        <v>-2.5</v>
      </c>
      <c r="Z35" s="22">
        <v>11.416666666666668</v>
      </c>
      <c r="AA35" s="22">
        <v>5.4166666666666661</v>
      </c>
      <c r="AB35" s="22">
        <v>4.833333333333333</v>
      </c>
      <c r="AC35" s="22">
        <v>-0.32500000000000051</v>
      </c>
      <c r="AD35" s="22">
        <v>-0.9166666666666663</v>
      </c>
      <c r="AE35" s="22">
        <v>4.1666666666666519E-2</v>
      </c>
      <c r="AF35" s="22">
        <v>0</v>
      </c>
      <c r="AG35" s="22">
        <v>-1.8655252923804846</v>
      </c>
      <c r="AH35" s="22">
        <v>-4.5517859002588761</v>
      </c>
      <c r="AI35" s="45">
        <v>12.887533965562866</v>
      </c>
      <c r="AJ35" s="22">
        <f>'metrics change p yr noSEES27+30'!AJ27*10</f>
        <v>-1.8518518518518512</v>
      </c>
      <c r="AK35" s="22">
        <f>'metrics change p yr noSEES27+30'!AK27*10</f>
        <v>0</v>
      </c>
      <c r="AL35" s="22">
        <f>'metrics change p yr noSEES27+30'!AL27*10</f>
        <v>18.798468094725916</v>
      </c>
      <c r="AM35" s="22">
        <v>-16.583333333333332</v>
      </c>
      <c r="AN35" s="22">
        <v>1.6666666666666665</v>
      </c>
      <c r="AO35" s="22">
        <v>21.008403361344531</v>
      </c>
      <c r="AP35" s="22">
        <v>-73.75886524822694</v>
      </c>
      <c r="AQ35" s="22">
        <v>-58.290155440414502</v>
      </c>
      <c r="AR35" s="22">
        <v>1125.0000000000002</v>
      </c>
      <c r="AS35" s="22">
        <v>-0.14750000000000005</v>
      </c>
      <c r="AT35" s="22">
        <v>0.83333333333333326</v>
      </c>
      <c r="AU35" t="str">
        <f>VLOOKUP(A35,'site info'!A:B,2,FALSE)</f>
        <v>Taillie</v>
      </c>
      <c r="AV35" s="24">
        <v>6.4330186802369668E-2</v>
      </c>
      <c r="AW35" s="24">
        <v>1.8855186436510119E-3</v>
      </c>
    </row>
    <row r="36" spans="1:49" x14ac:dyDescent="0.25">
      <c r="A36" t="s">
        <v>388</v>
      </c>
      <c r="B36">
        <f>VLOOKUP(A36,'CCsite list'!A:E,4,FALSE)</f>
        <v>35.332897000000003</v>
      </c>
      <c r="C36">
        <f>VLOOKUP(A36,'CCsite list'!A:E,5,FALSE)</f>
        <v>-76.787425999999996</v>
      </c>
      <c r="D36" s="20">
        <v>9</v>
      </c>
      <c r="E36" s="20" t="s">
        <v>413</v>
      </c>
      <c r="F36" s="21" t="s">
        <v>46</v>
      </c>
      <c r="G36" s="21" t="s">
        <v>28</v>
      </c>
      <c r="H36" s="21" t="s">
        <v>26</v>
      </c>
      <c r="I36" s="21" t="s">
        <v>37</v>
      </c>
      <c r="J36" s="21"/>
      <c r="K36" s="20">
        <v>0.1</v>
      </c>
      <c r="L36" s="22"/>
      <c r="M36" s="22"/>
      <c r="N36" s="22"/>
      <c r="O36" s="22"/>
      <c r="P36" s="22"/>
      <c r="Q36" s="22"/>
      <c r="R36" s="22"/>
      <c r="S36" s="22">
        <v>25.555555555555554</v>
      </c>
      <c r="T36" s="22">
        <v>15.555555555555555</v>
      </c>
      <c r="U36" s="22">
        <v>10</v>
      </c>
      <c r="V36">
        <v>7.31111111111111</v>
      </c>
      <c r="W36">
        <v>9.8666666666666654</v>
      </c>
      <c r="X36">
        <v>5.2888888888888888</v>
      </c>
      <c r="Y36" s="22">
        <v>24.444444444444446</v>
      </c>
      <c r="Z36" s="22">
        <v>27.555555555555561</v>
      </c>
      <c r="AA36" s="22">
        <v>-1.8888888888888888</v>
      </c>
      <c r="AB36" s="22">
        <v>-1.8888888888888891</v>
      </c>
      <c r="AC36" s="22">
        <v>-0.12222222222222258</v>
      </c>
      <c r="AD36" s="22">
        <v>-0.1111111111111112</v>
      </c>
      <c r="AE36" s="22">
        <v>-1.3802622498275439E-2</v>
      </c>
      <c r="AF36" s="22">
        <v>0</v>
      </c>
      <c r="AG36" s="22">
        <v>8.5338001813295374</v>
      </c>
      <c r="AH36" s="22">
        <v>7.265065567920046</v>
      </c>
      <c r="AI36" s="45">
        <v>52.252184623856003</v>
      </c>
      <c r="AJ36" s="22">
        <f>'metrics change p yr noSEES27+30'!AJ37*10</f>
        <v>-9.2592592592587328E-2</v>
      </c>
      <c r="AK36" s="22">
        <f>'metrics change p yr noSEES27+30'!AK37*10</f>
        <v>4.6296296296296271</v>
      </c>
      <c r="AL36" s="22">
        <f>'metrics change p yr noSEES27+30'!AL37*10</f>
        <v>11.793241789523075</v>
      </c>
      <c r="AM36" s="22"/>
      <c r="AN36" s="22"/>
      <c r="AO36" s="22"/>
      <c r="AP36" s="22"/>
      <c r="AQ36" s="22"/>
      <c r="AR36" s="22"/>
      <c r="AS36" s="22">
        <v>0.75666666666666671</v>
      </c>
      <c r="AT36" s="22">
        <v>1.1111111111111112</v>
      </c>
      <c r="AU36" t="str">
        <f>VLOOKUP(A36,'site info'!A:B,2,FALSE)</f>
        <v>PCS</v>
      </c>
      <c r="AV36" s="24">
        <v>0.12783106678660891</v>
      </c>
      <c r="AW36" s="24">
        <v>3.7054627008189532E-2</v>
      </c>
    </row>
    <row r="37" spans="1:49" x14ac:dyDescent="0.25">
      <c r="A37" t="s">
        <v>593</v>
      </c>
      <c r="B37">
        <f>VLOOKUP(A37,'CCsite list'!A:E,4,FALSE)</f>
        <v>35.958558278600002</v>
      </c>
      <c r="C37">
        <f>VLOOKUP(A37,'CCsite list'!A:E,5,FALSE)</f>
        <v>-75.819068650299997</v>
      </c>
      <c r="D37" s="20">
        <v>12</v>
      </c>
      <c r="E37" s="20" t="s">
        <v>413</v>
      </c>
      <c r="F37" s="21" t="s">
        <v>46</v>
      </c>
      <c r="G37" s="21" t="s">
        <v>47</v>
      </c>
      <c r="H37" s="21" t="s">
        <v>257</v>
      </c>
      <c r="I37" s="21" t="s">
        <v>37</v>
      </c>
      <c r="J37" s="21" t="s">
        <v>1040</v>
      </c>
      <c r="K37" s="20">
        <v>0.43542857142857144</v>
      </c>
      <c r="L37" s="22">
        <v>-112.99999999999999</v>
      </c>
      <c r="M37" s="22">
        <v>-112.99999999999999</v>
      </c>
      <c r="N37" s="22">
        <v>-2844.4166666666665</v>
      </c>
      <c r="O37" s="22">
        <v>-1106.5</v>
      </c>
      <c r="P37" s="22">
        <v>-1405.4999999999998</v>
      </c>
      <c r="Q37" s="22">
        <v>-2512.0238095238092</v>
      </c>
      <c r="R37" s="22">
        <v>0.91666666666666718</v>
      </c>
      <c r="S37" s="22">
        <v>0.83333333333333326</v>
      </c>
      <c r="T37" s="22">
        <v>0.83333333333333326</v>
      </c>
      <c r="U37" s="22">
        <v>0</v>
      </c>
      <c r="V37">
        <v>1.0583333333333353</v>
      </c>
      <c r="W37">
        <v>1.9833333333333332</v>
      </c>
      <c r="X37">
        <v>2.5000000000000949E-2</v>
      </c>
      <c r="Y37" s="22">
        <v>0.83333333333333326</v>
      </c>
      <c r="Z37" s="22">
        <v>0</v>
      </c>
      <c r="AA37" s="22">
        <v>0</v>
      </c>
      <c r="AB37" s="22">
        <v>0</v>
      </c>
      <c r="AC37" s="22">
        <v>-0.27500000000000008</v>
      </c>
      <c r="AD37" s="22">
        <v>0.1666666666666668</v>
      </c>
      <c r="AE37" s="22">
        <v>-1.0416666666666667</v>
      </c>
      <c r="AF37" s="22">
        <v>0</v>
      </c>
      <c r="AG37" s="22">
        <v>-0.11844635310912585</v>
      </c>
      <c r="AH37" s="22">
        <v>1.5970065541656155</v>
      </c>
      <c r="AI37" s="45">
        <v>-20.833333333333336</v>
      </c>
      <c r="AJ37" s="22">
        <f>'metrics change p yr noSEES27+30'!AJ44*10</f>
        <v>-9.2592592592592613</v>
      </c>
      <c r="AK37" s="22">
        <f>'metrics change p yr noSEES27+30'!AK44*10</f>
        <v>0</v>
      </c>
      <c r="AL37" s="22">
        <f>'metrics change p yr noSEES27+30'!AL44*10</f>
        <v>-0.21150592216581998</v>
      </c>
      <c r="AM37" s="22">
        <v>8.3333333333333329E-2</v>
      </c>
      <c r="AN37" s="22">
        <v>0</v>
      </c>
      <c r="AO37" s="22">
        <v>-7.7961215932914039</v>
      </c>
      <c r="AP37" s="22">
        <v>-64.97175141242937</v>
      </c>
      <c r="AQ37" s="22">
        <v>-83.333333333333343</v>
      </c>
      <c r="AR37" s="22">
        <v>-13.157894736842113</v>
      </c>
      <c r="AS37" s="22">
        <v>0.10583333333333353</v>
      </c>
      <c r="AT37" s="22">
        <v>0</v>
      </c>
      <c r="AU37" t="str">
        <f>VLOOKUP(A37,'site info'!A:B,2,FALSE)</f>
        <v>Taillie</v>
      </c>
      <c r="AV37" s="24">
        <v>0.17257602180713802</v>
      </c>
      <c r="AW37" s="24">
        <v>1.7133466511317676E-2</v>
      </c>
    </row>
    <row r="38" spans="1:49" x14ac:dyDescent="0.25">
      <c r="A38" t="s">
        <v>162</v>
      </c>
      <c r="B38">
        <f>VLOOKUP(A38,'CCsite list'!A:E,4,FALSE)</f>
        <v>36.28535746</v>
      </c>
      <c r="C38">
        <f>VLOOKUP(A38,'CCsite list'!A:E,5,FALSE)</f>
        <v>-75.979529799999995</v>
      </c>
      <c r="D38" s="20">
        <v>16</v>
      </c>
      <c r="E38" s="20" t="s">
        <v>413</v>
      </c>
      <c r="F38" s="21" t="s">
        <v>46</v>
      </c>
      <c r="G38" s="21" t="s">
        <v>77</v>
      </c>
      <c r="H38" s="21" t="s">
        <v>45</v>
      </c>
      <c r="I38" s="21" t="s">
        <v>37</v>
      </c>
      <c r="J38" s="21" t="s">
        <v>1040</v>
      </c>
      <c r="K38" s="20">
        <v>0.4</v>
      </c>
      <c r="L38" s="22">
        <v>0.42499999999999982</v>
      </c>
      <c r="M38" s="22">
        <v>0.42499999999999982</v>
      </c>
      <c r="N38" s="22">
        <v>35.729166874999976</v>
      </c>
      <c r="O38" s="22">
        <v>177.43750000000006</v>
      </c>
      <c r="P38" s="22">
        <v>196.875</v>
      </c>
      <c r="Q38" s="22">
        <v>374.32291666666657</v>
      </c>
      <c r="R38" s="22">
        <v>0.18750000000000044</v>
      </c>
      <c r="S38" s="22">
        <v>-8.75</v>
      </c>
      <c r="T38" s="22">
        <v>-3.125</v>
      </c>
      <c r="U38" s="22">
        <v>-5.625</v>
      </c>
      <c r="V38">
        <v>-2.3375000000000008</v>
      </c>
      <c r="W38">
        <v>-2.0499999999999989</v>
      </c>
      <c r="X38">
        <v>-2.6125000000000007</v>
      </c>
      <c r="Y38" s="22">
        <v>-8.125</v>
      </c>
      <c r="Z38" s="22">
        <v>22.562499999999996</v>
      </c>
      <c r="AA38" s="22">
        <v>0.625</v>
      </c>
      <c r="AB38" s="22">
        <v>0.5625</v>
      </c>
      <c r="AC38" s="22">
        <v>-0.13124999999999998</v>
      </c>
      <c r="AD38" s="22">
        <v>-0.24999999999999967</v>
      </c>
      <c r="AE38" s="22">
        <v>3.8178733031674628E-2</v>
      </c>
      <c r="AF38" s="22">
        <v>0</v>
      </c>
      <c r="AG38" s="22">
        <v>-4.4847579991744819</v>
      </c>
      <c r="AH38" s="22">
        <v>-3.0331273556831428</v>
      </c>
      <c r="AI38" s="45">
        <v>-32.676674463554555</v>
      </c>
      <c r="AJ38" s="22">
        <f>'metrics change p yr noSEES27+30'!AJ47*10</f>
        <v>6.7344961240310086</v>
      </c>
      <c r="AK38" s="22">
        <f>'metrics change p yr noSEES27+30'!AK47*10</f>
        <v>3.125</v>
      </c>
      <c r="AL38" s="22">
        <f>'metrics change p yr noSEES27+30'!AL47*10</f>
        <v>16.909151945253846</v>
      </c>
      <c r="AM38" s="22">
        <v>59.562500000000007</v>
      </c>
      <c r="AN38" s="22">
        <v>27.5</v>
      </c>
      <c r="AO38" s="22">
        <v>4.9928972098783673</v>
      </c>
      <c r="AP38" s="22">
        <v>-40.432490059355729</v>
      </c>
      <c r="AQ38" s="22">
        <v>-52.778762773604981</v>
      </c>
      <c r="AR38" s="22">
        <v>-10.0393378134732</v>
      </c>
      <c r="AS38" s="22">
        <v>-0.2275000000000002</v>
      </c>
      <c r="AT38" s="22">
        <v>0</v>
      </c>
      <c r="AU38" t="str">
        <f>VLOOKUP(A38,'site info'!A:B,2,FALSE)</f>
        <v>CC</v>
      </c>
      <c r="AV38" s="24">
        <v>3.2799375263200523E-2</v>
      </c>
      <c r="AW38" s="24">
        <v>1.753029439864388E-2</v>
      </c>
    </row>
    <row r="39" spans="1:49" x14ac:dyDescent="0.25">
      <c r="A39" t="s">
        <v>613</v>
      </c>
      <c r="B39">
        <f>VLOOKUP(A39,'CCsite list'!A:E,4,FALSE)</f>
        <v>35.991149989699998</v>
      </c>
      <c r="C39">
        <f>VLOOKUP(A39,'CCsite list'!A:E,5,FALSE)</f>
        <v>-76.140699767599997</v>
      </c>
      <c r="D39" s="20">
        <v>12</v>
      </c>
      <c r="E39" s="20" t="s">
        <v>413</v>
      </c>
      <c r="F39" s="21" t="s">
        <v>55</v>
      </c>
      <c r="G39" s="21" t="s">
        <v>28</v>
      </c>
      <c r="H39" s="21" t="s">
        <v>26</v>
      </c>
      <c r="I39" s="21" t="s">
        <v>37</v>
      </c>
      <c r="J39" s="21" t="s">
        <v>1041</v>
      </c>
      <c r="K39" s="20">
        <v>0.39188571428571434</v>
      </c>
      <c r="L39" s="22">
        <v>-9.1333333333333329</v>
      </c>
      <c r="M39" s="22">
        <v>-9.1333333333333329</v>
      </c>
      <c r="N39" s="22">
        <v>45.333333333333314</v>
      </c>
      <c r="O39" s="22">
        <v>-304.83333333333331</v>
      </c>
      <c r="P39" s="22">
        <v>-144.75000000000003</v>
      </c>
      <c r="Q39" s="22">
        <v>-449.64285714285722</v>
      </c>
      <c r="R39" s="22">
        <v>0.49999999999999967</v>
      </c>
      <c r="S39" s="22">
        <v>5.8333333333333339</v>
      </c>
      <c r="T39" s="22">
        <v>2.5</v>
      </c>
      <c r="U39" s="22">
        <v>3.333333333333333</v>
      </c>
      <c r="V39">
        <v>2.4833333333333334</v>
      </c>
      <c r="W39">
        <v>3.1416666666666684</v>
      </c>
      <c r="X39">
        <v>2.1666666666666652</v>
      </c>
      <c r="Y39" s="22">
        <v>2.5</v>
      </c>
      <c r="Z39" s="22">
        <v>4.6666666666666661</v>
      </c>
      <c r="AA39" s="22">
        <v>5.8333333333333339</v>
      </c>
      <c r="AB39" s="22">
        <v>1.9166666666666665</v>
      </c>
      <c r="AC39" s="22">
        <v>5.833333333333357E-2</v>
      </c>
      <c r="AD39" s="22">
        <v>0.33333333333333359</v>
      </c>
      <c r="AE39" s="22">
        <v>-6.4102564102563875E-2</v>
      </c>
      <c r="AF39" s="22">
        <v>0</v>
      </c>
      <c r="AG39" s="22">
        <v>2.7260968035628936</v>
      </c>
      <c r="AH39" s="22">
        <v>2.8511393756441938</v>
      </c>
      <c r="AI39" s="45">
        <v>14.300945019989694</v>
      </c>
      <c r="AJ39" s="22">
        <f>'metrics change p yr noSEES27+30'!AJ50*10</f>
        <v>-4.4283413848631232</v>
      </c>
      <c r="AK39" s="22">
        <f>'metrics change p yr noSEES27+30'!AK50*10</f>
        <v>-5.952380952380949</v>
      </c>
      <c r="AL39" s="22">
        <f>'metrics change p yr noSEES27+30'!AL50*10</f>
        <v>3.8156539497055659</v>
      </c>
      <c r="AM39" s="22">
        <v>0.74999999999999289</v>
      </c>
      <c r="AN39" s="22">
        <v>14.166666666666668</v>
      </c>
      <c r="AO39" s="22">
        <v>16.404199475065624</v>
      </c>
      <c r="AP39" s="22">
        <v>-38.230240549828181</v>
      </c>
      <c r="AQ39" s="22">
        <v>-46.206795547744584</v>
      </c>
      <c r="AR39" s="22">
        <v>66.123188405797123</v>
      </c>
      <c r="AS39" s="22">
        <v>0.13000000000000012</v>
      </c>
      <c r="AT39" s="22">
        <v>1.6666666666666665</v>
      </c>
      <c r="AU39" t="str">
        <f>VLOOKUP(A39,'site info'!A:B,2,FALSE)</f>
        <v>Taillie</v>
      </c>
      <c r="AV39" s="24">
        <v>3.2090060982941267E-3</v>
      </c>
      <c r="AW39" s="24">
        <v>2.089233486898431E-2</v>
      </c>
    </row>
    <row r="40" spans="1:49" x14ac:dyDescent="0.25">
      <c r="A40" t="s">
        <v>169</v>
      </c>
      <c r="B40">
        <f>VLOOKUP(A40,'CCsite list'!A:E,4,FALSE)</f>
        <v>36.389929100000003</v>
      </c>
      <c r="C40">
        <f>VLOOKUP(A40,'CCsite list'!A:E,5,FALSE)</f>
        <v>-75.834204249999999</v>
      </c>
      <c r="D40" s="20">
        <v>19</v>
      </c>
      <c r="E40" s="20" t="s">
        <v>413</v>
      </c>
      <c r="F40" s="21" t="s">
        <v>46</v>
      </c>
      <c r="G40" s="21" t="s">
        <v>28</v>
      </c>
      <c r="H40" s="21" t="s">
        <v>26</v>
      </c>
      <c r="I40" s="21" t="s">
        <v>37</v>
      </c>
      <c r="J40" s="21" t="s">
        <v>1041</v>
      </c>
      <c r="K40" s="20">
        <v>0.62</v>
      </c>
      <c r="L40" s="22">
        <v>-3.9842105263157896</v>
      </c>
      <c r="M40" s="22">
        <v>-3.9842105263157896</v>
      </c>
      <c r="N40" s="22">
        <v>-18.157894736842106</v>
      </c>
      <c r="O40" s="22">
        <v>-10.684210526315796</v>
      </c>
      <c r="P40" s="22">
        <v>-63.94736842105263</v>
      </c>
      <c r="Q40" s="22">
        <v>-74.60526315789474</v>
      </c>
      <c r="R40" s="22">
        <v>0.36842105263157904</v>
      </c>
      <c r="S40" s="22">
        <v>22.631578947368421</v>
      </c>
      <c r="T40" s="22">
        <v>17.368421052631579</v>
      </c>
      <c r="U40" s="22">
        <v>4.7368421052631575</v>
      </c>
      <c r="V40">
        <v>4.0631578947368405</v>
      </c>
      <c r="W40">
        <v>6.0157894736842099</v>
      </c>
      <c r="X40">
        <v>1.8000000000000005</v>
      </c>
      <c r="Y40" s="22">
        <v>19.473684210526315</v>
      </c>
      <c r="Z40" s="22">
        <v>0.73684210526315785</v>
      </c>
      <c r="AA40" s="22">
        <v>4.1052631578947372</v>
      </c>
      <c r="AB40" s="22">
        <v>2.6315789473684208</v>
      </c>
      <c r="AC40" s="22">
        <v>-0.27368421052631603</v>
      </c>
      <c r="AD40" s="22">
        <v>-0.57894736842105243</v>
      </c>
      <c r="AE40" s="22">
        <v>-0.17543859649122837</v>
      </c>
      <c r="AF40" s="22">
        <v>0</v>
      </c>
      <c r="AG40" s="22">
        <v>5.1009459680534519</v>
      </c>
      <c r="AH40" s="22">
        <v>5.2085698531683464</v>
      </c>
      <c r="AI40" s="45">
        <v>11.344474253030793</v>
      </c>
      <c r="AJ40" s="22">
        <f>'metrics change p yr noSEES27+30'!AJ53*10</f>
        <v>1.7892324393872365</v>
      </c>
      <c r="AK40" s="22">
        <f>'metrics change p yr noSEES27+30'!AK53*10</f>
        <v>1.5789473684210544</v>
      </c>
      <c r="AL40" s="22">
        <f>'metrics change p yr noSEES27+30'!AL53*10</f>
        <v>10.36354546652705</v>
      </c>
      <c r="AM40" s="22">
        <v>86.052631578947384</v>
      </c>
      <c r="AN40" s="22">
        <v>-22.631578947368421</v>
      </c>
      <c r="AO40" s="22">
        <v>173.60981014521462</v>
      </c>
      <c r="AP40" s="22">
        <v>123.22317369981646</v>
      </c>
      <c r="AQ40" s="22">
        <v>0.94991902329635836</v>
      </c>
      <c r="AR40" s="22">
        <v>271.64685908319166</v>
      </c>
      <c r="AS40" s="22">
        <v>0.39000000000000007</v>
      </c>
      <c r="AT40" s="22">
        <v>3.1578947368421053</v>
      </c>
      <c r="AU40" t="str">
        <f>VLOOKUP(A40,'site info'!A:B,2,FALSE)</f>
        <v>CC</v>
      </c>
      <c r="AV40" s="24">
        <v>1.2860264340863976E-2</v>
      </c>
      <c r="AW40" s="24">
        <v>4.8020705656468153E-3</v>
      </c>
    </row>
    <row r="41" spans="1:49" x14ac:dyDescent="0.25">
      <c r="A41" t="s">
        <v>183</v>
      </c>
      <c r="B41">
        <f>VLOOKUP(A41,'CCsite list'!A:E,4,FALSE)</f>
        <v>35.915415596766501</v>
      </c>
      <c r="C41">
        <f>VLOOKUP(A41,'CCsite list'!A:E,5,FALSE)</f>
        <v>-76.532676072282499</v>
      </c>
      <c r="D41" s="20">
        <v>13</v>
      </c>
      <c r="E41" s="20" t="s">
        <v>413</v>
      </c>
      <c r="F41" s="21" t="s">
        <v>27</v>
      </c>
      <c r="G41" s="21" t="s">
        <v>28</v>
      </c>
      <c r="H41" s="21" t="s">
        <v>26</v>
      </c>
      <c r="I41" s="21" t="s">
        <v>29</v>
      </c>
      <c r="J41" s="21" t="s">
        <v>1041</v>
      </c>
      <c r="K41" s="20">
        <v>3.68</v>
      </c>
      <c r="L41" s="22">
        <v>-4.6307692307692303</v>
      </c>
      <c r="M41" s="22">
        <v>-4.6307692307692303</v>
      </c>
      <c r="N41" s="22">
        <v>-13.076923076923077</v>
      </c>
      <c r="O41" s="22">
        <v>-47.307692307692307</v>
      </c>
      <c r="P41" s="22">
        <v>-26.384615384615383</v>
      </c>
      <c r="Q41" s="22">
        <v>-73.653846153846146</v>
      </c>
      <c r="R41" s="22">
        <v>0.46153846153846201</v>
      </c>
      <c r="S41" s="22">
        <v>-0.76923076923076927</v>
      </c>
      <c r="T41" s="22">
        <v>2.3076923076923079</v>
      </c>
      <c r="U41" s="22">
        <v>-3.8461538461538463</v>
      </c>
      <c r="V41">
        <v>-0.44615384615384485</v>
      </c>
      <c r="W41">
        <v>2.4615384615384603</v>
      </c>
      <c r="X41">
        <v>-1.4846153846153851</v>
      </c>
      <c r="Y41" s="22">
        <v>0</v>
      </c>
      <c r="Z41" s="22">
        <v>7.6923076923076913E-2</v>
      </c>
      <c r="AA41" s="22">
        <v>0</v>
      </c>
      <c r="AB41" s="22">
        <v>1.5384615384615385</v>
      </c>
      <c r="AC41" s="22">
        <v>4.6153846153846538E-2</v>
      </c>
      <c r="AD41" s="22">
        <v>0</v>
      </c>
      <c r="AE41" s="22">
        <v>-3.510688094866629E-3</v>
      </c>
      <c r="AF41" s="22">
        <v>0</v>
      </c>
      <c r="AG41" s="22">
        <v>7.8051004786684738E-2</v>
      </c>
      <c r="AH41" s="22">
        <v>1.6917281554926744</v>
      </c>
      <c r="AI41" s="45">
        <v>-15.401946836095732</v>
      </c>
      <c r="AJ41" s="22">
        <f>'metrics change p yr noSEES27+30'!AJ54*10</f>
        <v>4.4270015698587137</v>
      </c>
      <c r="AK41" s="22">
        <f>'metrics change p yr noSEES27+30'!AK54*10</f>
        <v>7.6923076923076925</v>
      </c>
      <c r="AL41" s="22">
        <f>'metrics change p yr noSEES27+30'!AL54*10</f>
        <v>3.5106388134562918</v>
      </c>
      <c r="AM41" s="22">
        <v>-25.076923076923073</v>
      </c>
      <c r="AN41" s="22">
        <v>-13.076923076923077</v>
      </c>
      <c r="AO41" s="22">
        <v>-36.653249228667548</v>
      </c>
      <c r="AP41" s="22">
        <v>-61.965811965811959</v>
      </c>
      <c r="AQ41" s="22">
        <v>7.715878155698209</v>
      </c>
      <c r="AR41" s="22">
        <v>-16.328011611030462</v>
      </c>
      <c r="AS41" s="22">
        <v>-3.5384615384615244E-2</v>
      </c>
      <c r="AT41" s="22">
        <v>0</v>
      </c>
      <c r="AU41" t="str">
        <f>VLOOKUP(A41,'site info'!A:B,2,FALSE)</f>
        <v>CC</v>
      </c>
      <c r="AV41" s="24">
        <v>6.0676151024174167E-2</v>
      </c>
      <c r="AW41" s="24">
        <v>4.8907191421927558E-3</v>
      </c>
    </row>
    <row r="42" spans="1:49" x14ac:dyDescent="0.25">
      <c r="A42" t="s">
        <v>499</v>
      </c>
      <c r="B42">
        <f>VLOOKUP(A42,'CCsite list'!A:E,4,FALSE)</f>
        <v>35.871654589999999</v>
      </c>
      <c r="C42">
        <f>VLOOKUP(A42,'CCsite list'!A:E,5,FALSE)</f>
        <v>-76.353492419999995</v>
      </c>
      <c r="D42" s="20">
        <v>7</v>
      </c>
      <c r="E42" s="20" t="s">
        <v>1075</v>
      </c>
      <c r="F42" s="21" t="s">
        <v>27</v>
      </c>
      <c r="G42" s="21" t="s">
        <v>28</v>
      </c>
      <c r="H42" s="21" t="s">
        <v>26</v>
      </c>
      <c r="I42" s="21" t="s">
        <v>37</v>
      </c>
      <c r="J42" s="21" t="s">
        <v>1041</v>
      </c>
      <c r="K42" s="20">
        <v>0.35</v>
      </c>
      <c r="L42" s="22"/>
      <c r="M42" s="22"/>
      <c r="N42" s="22">
        <v>66.926678928571434</v>
      </c>
      <c r="O42" s="22">
        <v>-88.428571428571431</v>
      </c>
      <c r="P42" s="22">
        <v>-26.285714285714285</v>
      </c>
      <c r="Q42" s="22">
        <v>-114.66020986666665</v>
      </c>
      <c r="R42" s="22">
        <v>0.57142857142857129</v>
      </c>
      <c r="S42" s="22">
        <v>-15.714285714285714</v>
      </c>
      <c r="T42" s="22">
        <v>-5.7142857142857135</v>
      </c>
      <c r="U42" s="22">
        <v>-10</v>
      </c>
      <c r="V42">
        <v>-6.0285714285714311</v>
      </c>
      <c r="W42">
        <v>-18.055714285714288</v>
      </c>
      <c r="X42">
        <v>-4.5571428571428561</v>
      </c>
      <c r="Y42" s="22">
        <v>-15.714285714285714</v>
      </c>
      <c r="Z42" s="22">
        <v>0</v>
      </c>
      <c r="AA42" s="22">
        <v>0</v>
      </c>
      <c r="AB42" s="22">
        <v>0</v>
      </c>
      <c r="AC42" s="22">
        <v>-0.52857142857142869</v>
      </c>
      <c r="AD42" s="22">
        <v>1.0000000000000002</v>
      </c>
      <c r="AE42" s="22">
        <v>-0.51827801827801778</v>
      </c>
      <c r="AF42" s="22">
        <v>0</v>
      </c>
      <c r="AG42" s="22">
        <v>-10.887477977017664</v>
      </c>
      <c r="AH42" s="22">
        <v>-6.509070265862924</v>
      </c>
      <c r="AI42" s="45">
        <v>-75.956082286687788</v>
      </c>
      <c r="AJ42" s="22">
        <f>'metrics change p yr noSEES27+30'!AJ63*10</f>
        <v>7.0028011204481775</v>
      </c>
      <c r="AK42" s="22">
        <f>'metrics change p yr noSEES27+30'!AK63*10</f>
        <v>0</v>
      </c>
      <c r="AL42" s="22">
        <f>'metrics change p yr noSEES27+30'!AL63*10</f>
        <v>22.752282405721079</v>
      </c>
      <c r="AM42" s="22">
        <v>-76.000000000000028</v>
      </c>
      <c r="AN42" s="22">
        <v>-27.142857142857146</v>
      </c>
      <c r="AO42" s="22">
        <v>977.68479776847994</v>
      </c>
      <c r="AP42" s="22">
        <v>114.30486617616538</v>
      </c>
      <c r="AQ42" s="22">
        <v>39.298149901317345</v>
      </c>
      <c r="AR42" s="22">
        <v>-83.067092651757179</v>
      </c>
      <c r="AS42" s="22">
        <v>-0.60285714285714309</v>
      </c>
      <c r="AT42" s="22">
        <v>0</v>
      </c>
      <c r="AU42" t="str">
        <f>VLOOKUP(A42,'site info'!A:B,2,FALSE)</f>
        <v>SEES</v>
      </c>
      <c r="AV42" s="24">
        <v>8.8354132862461798E-2</v>
      </c>
      <c r="AW42" s="24">
        <v>2.7957850491080904E-2</v>
      </c>
    </row>
    <row r="43" spans="1:49" x14ac:dyDescent="0.25">
      <c r="A43" t="s">
        <v>212</v>
      </c>
      <c r="B43">
        <f>VLOOKUP(A43,'CCsite list'!A:E,4,FALSE)</f>
        <v>35.267268494226798</v>
      </c>
      <c r="C43">
        <f>VLOOKUP(A43,'CCsite list'!A:E,5,FALSE)</f>
        <v>-76.628222847282998</v>
      </c>
      <c r="D43" s="20">
        <v>13</v>
      </c>
      <c r="E43" s="20" t="s">
        <v>413</v>
      </c>
      <c r="F43" s="21" t="s">
        <v>27</v>
      </c>
      <c r="G43" s="21" t="s">
        <v>28</v>
      </c>
      <c r="H43" s="21" t="s">
        <v>26</v>
      </c>
      <c r="I43" s="21" t="s">
        <v>37</v>
      </c>
      <c r="J43" s="21" t="s">
        <v>1041</v>
      </c>
      <c r="K43" s="20">
        <v>1.1000000000000001</v>
      </c>
      <c r="L43" s="22">
        <v>-3.3076923076923084</v>
      </c>
      <c r="M43" s="22">
        <v>-3.3076923076923084</v>
      </c>
      <c r="N43" s="22">
        <v>31.538461538461537</v>
      </c>
      <c r="O43" s="22">
        <v>-25.76923076923077</v>
      </c>
      <c r="P43" s="22">
        <v>3.8461538461538463</v>
      </c>
      <c r="Q43" s="22">
        <v>-21.923076923076927</v>
      </c>
      <c r="R43" s="22">
        <v>0.76923076923076927</v>
      </c>
      <c r="S43" s="22">
        <v>2.3076923076923079</v>
      </c>
      <c r="T43" s="22">
        <v>1.5384615384615385</v>
      </c>
      <c r="U43" s="22">
        <v>0.76923076923076927</v>
      </c>
      <c r="V43">
        <v>0.27692307692307372</v>
      </c>
      <c r="W43">
        <v>0.63076923076922964</v>
      </c>
      <c r="X43">
        <v>0.13846153846153686</v>
      </c>
      <c r="Y43" s="22">
        <v>2.3076923076923079</v>
      </c>
      <c r="Z43" s="22">
        <v>0</v>
      </c>
      <c r="AA43" s="22">
        <v>0</v>
      </c>
      <c r="AB43" s="22">
        <v>0</v>
      </c>
      <c r="AC43" s="22">
        <v>9.9999999999999922E-2</v>
      </c>
      <c r="AD43" s="22">
        <v>0.15384615384615397</v>
      </c>
      <c r="AE43" s="22">
        <v>6.4102564102563875E-2</v>
      </c>
      <c r="AF43" s="22">
        <v>0</v>
      </c>
      <c r="AG43" s="22">
        <v>-0.19178199583784306</v>
      </c>
      <c r="AH43" s="22">
        <v>0.14182169758575874</v>
      </c>
      <c r="AI43" s="45">
        <v>7.3415292105278347</v>
      </c>
      <c r="AJ43" s="22">
        <f>'metrics change p yr noSEES27+30'!AJ68*10</f>
        <v>-2.5204582651391161</v>
      </c>
      <c r="AK43" s="22">
        <f>'metrics change p yr noSEES27+30'!AK68*10</f>
        <v>-1.7094017094017089</v>
      </c>
      <c r="AL43" s="22">
        <f>'metrics change p yr noSEES27+30'!AL68*10</f>
        <v>2.2812412625154339</v>
      </c>
      <c r="AM43" s="22">
        <v>153.84615384615387</v>
      </c>
      <c r="AN43" s="22">
        <v>56.923076923076927</v>
      </c>
      <c r="AO43" s="22">
        <v>9.3107228061126044</v>
      </c>
      <c r="AP43" s="22">
        <v>-3.7059070054356291</v>
      </c>
      <c r="AQ43" s="22">
        <v>25.175631661435396</v>
      </c>
      <c r="AR43" s="22">
        <v>-47.632083219271841</v>
      </c>
      <c r="AS43" s="22">
        <v>2.7692307692307374E-2</v>
      </c>
      <c r="AT43" s="22">
        <v>0</v>
      </c>
      <c r="AU43" t="str">
        <f>VLOOKUP(A43,'site info'!A:B,2,FALSE)</f>
        <v>CC</v>
      </c>
      <c r="AV43" s="24">
        <v>4.8958068793611552E-2</v>
      </c>
      <c r="AW43" s="24">
        <v>4.8528939697521489E-3</v>
      </c>
    </row>
    <row r="44" spans="1:49" x14ac:dyDescent="0.25">
      <c r="A44" t="s">
        <v>191</v>
      </c>
      <c r="B44">
        <f>VLOOKUP(A44,'CCsite list'!A:E,4,FALSE)</f>
        <v>36.018169559999997</v>
      </c>
      <c r="C44">
        <f>VLOOKUP(A44,'CCsite list'!A:E,5,FALSE)</f>
        <v>-76.745586090000003</v>
      </c>
      <c r="D44" s="20">
        <v>14</v>
      </c>
      <c r="E44" s="20" t="s">
        <v>413</v>
      </c>
      <c r="F44" s="21" t="s">
        <v>46</v>
      </c>
      <c r="G44" s="21" t="s">
        <v>28</v>
      </c>
      <c r="H44" s="21" t="s">
        <v>26</v>
      </c>
      <c r="I44" s="21" t="s">
        <v>37</v>
      </c>
      <c r="J44" s="21" t="s">
        <v>1041</v>
      </c>
      <c r="K44" s="20">
        <v>0.5</v>
      </c>
      <c r="L44" s="22">
        <v>-10.096428571428572</v>
      </c>
      <c r="M44" s="22">
        <v>-10.096428571428572</v>
      </c>
      <c r="N44" s="22">
        <v>-29.857142857142854</v>
      </c>
      <c r="O44" s="22">
        <v>-699.28571428571433</v>
      </c>
      <c r="P44" s="22">
        <v>-56.785714285714292</v>
      </c>
      <c r="Q44" s="22">
        <v>-756.07142857142867</v>
      </c>
      <c r="R44" s="22">
        <v>0.21428571428571414</v>
      </c>
      <c r="S44" s="22">
        <v>0.71428571428571419</v>
      </c>
      <c r="T44" s="22">
        <v>3.5714285714285716</v>
      </c>
      <c r="U44" s="22">
        <v>-2.8571428571428568</v>
      </c>
      <c r="V44">
        <v>-0.12142857142856758</v>
      </c>
      <c r="W44">
        <v>1.0642857142857145</v>
      </c>
      <c r="X44">
        <v>-1.1928571428571446</v>
      </c>
      <c r="Y44" s="22">
        <v>1.4285714285714284</v>
      </c>
      <c r="Z44" s="22">
        <v>1</v>
      </c>
      <c r="AA44" s="22">
        <v>0.99999999999999989</v>
      </c>
      <c r="AB44" s="22">
        <v>1.9999999999999998</v>
      </c>
      <c r="AC44" s="22">
        <v>-5.0000000000000197E-2</v>
      </c>
      <c r="AD44" s="22">
        <v>-0.28571428571428598</v>
      </c>
      <c r="AE44" s="22">
        <v>0.14221938775510193</v>
      </c>
      <c r="AF44" s="22">
        <v>0</v>
      </c>
      <c r="AG44" s="22">
        <v>-8.8145035311100628</v>
      </c>
      <c r="AH44" s="22">
        <v>-8.1558186975452536</v>
      </c>
      <c r="AI44" s="45">
        <v>-5.3305378154704943</v>
      </c>
      <c r="AJ44" s="22">
        <f>'metrics change p yr noSEES27+30'!AJ69*10</f>
        <v>-2.5030128858811524</v>
      </c>
      <c r="AK44" s="22">
        <f>'metrics change p yr noSEES27+30'!AK69*10</f>
        <v>-3.7168713639301858</v>
      </c>
      <c r="AL44" s="22">
        <f>'metrics change p yr noSEES27+30'!AL69*10</f>
        <v>-12.66367222340514</v>
      </c>
      <c r="AM44" s="22">
        <v>-183.78571428571431</v>
      </c>
      <c r="AN44" s="22">
        <v>-45.714285714285708</v>
      </c>
      <c r="AO44" s="22">
        <v>-39.208792187833119</v>
      </c>
      <c r="AP44" s="22">
        <v>-54.196098461324162</v>
      </c>
      <c r="AQ44" s="22">
        <v>-26.864906677549932</v>
      </c>
      <c r="AR44" s="22">
        <v>-53.963433529594049</v>
      </c>
      <c r="AS44" s="22">
        <v>3.5714285714284954E-3</v>
      </c>
      <c r="AT44" s="22">
        <v>0.71428571428571419</v>
      </c>
      <c r="AU44" t="str">
        <f>VLOOKUP(A44,'site info'!A:B,2,FALSE)</f>
        <v>CC</v>
      </c>
      <c r="AV44" s="24">
        <v>7.0644841782030787E-2</v>
      </c>
      <c r="AW44" s="24">
        <v>1.4947960426705965E-3</v>
      </c>
    </row>
    <row r="45" spans="1:49" x14ac:dyDescent="0.25">
      <c r="A45" t="s">
        <v>646</v>
      </c>
      <c r="B45">
        <f>VLOOKUP(A45,'CCsite list'!A:E,4,FALSE)</f>
        <v>35.438790128299999</v>
      </c>
      <c r="C45">
        <f>VLOOKUP(A45,'CCsite list'!A:E,5,FALSE)</f>
        <v>-76.392149755399998</v>
      </c>
      <c r="D45" s="20">
        <v>12</v>
      </c>
      <c r="E45" s="20" t="s">
        <v>413</v>
      </c>
      <c r="F45" s="21" t="s">
        <v>46</v>
      </c>
      <c r="G45" s="21" t="s">
        <v>47</v>
      </c>
      <c r="H45" s="21" t="s">
        <v>257</v>
      </c>
      <c r="I45" s="21" t="s">
        <v>37</v>
      </c>
      <c r="J45" s="21" t="s">
        <v>1040</v>
      </c>
      <c r="K45" s="20">
        <v>0.34834285714285712</v>
      </c>
      <c r="L45" s="22">
        <v>-82.449999999999989</v>
      </c>
      <c r="M45" s="22">
        <v>-82.449999999999989</v>
      </c>
      <c r="N45" s="22">
        <v>-3815.333333333333</v>
      </c>
      <c r="O45" s="22">
        <v>-768.83333333333337</v>
      </c>
      <c r="P45" s="22">
        <v>-1088.9999999999998</v>
      </c>
      <c r="Q45" s="22">
        <v>-1857.8571428571424</v>
      </c>
      <c r="R45" s="22">
        <v>0.66666666666666718</v>
      </c>
      <c r="S45" s="22">
        <v>-3.333333333333333</v>
      </c>
      <c r="T45" s="22">
        <v>-2.5</v>
      </c>
      <c r="U45" s="22">
        <v>-1.6666666666666665</v>
      </c>
      <c r="V45">
        <v>-4.3500000000000005</v>
      </c>
      <c r="W45">
        <v>-3.4499999999999997</v>
      </c>
      <c r="X45">
        <v>-6.0908333333333324</v>
      </c>
      <c r="Y45" s="22">
        <v>-3.333333333333333</v>
      </c>
      <c r="Z45" s="22">
        <v>1.9166666666666665</v>
      </c>
      <c r="AA45" s="22">
        <v>13.916666666666666</v>
      </c>
      <c r="AB45" s="22">
        <v>13.916666666666666</v>
      </c>
      <c r="AC45" s="22">
        <v>-0.22500000000000037</v>
      </c>
      <c r="AD45" s="22">
        <v>-0.41666666666666663</v>
      </c>
      <c r="AE45" s="22">
        <v>-0.3125</v>
      </c>
      <c r="AF45" s="22">
        <v>0</v>
      </c>
      <c r="AG45" s="22">
        <v>2.3570226039551598</v>
      </c>
      <c r="AH45" s="22">
        <v>2.3570226039551598</v>
      </c>
      <c r="AI45" s="45">
        <v>-28.21699141100893</v>
      </c>
      <c r="AJ45" s="22">
        <f>'metrics change p yr noSEES27+30'!AJ73*10</f>
        <v>10.416666666666668</v>
      </c>
      <c r="AK45" s="22">
        <f>'metrics change p yr noSEES27+30'!AK73*10</f>
        <v>27.777777777777786</v>
      </c>
      <c r="AL45" s="22">
        <f>'metrics change p yr noSEES27+30'!AL73*10</f>
        <v>1.5757869154674018</v>
      </c>
      <c r="AM45" s="22">
        <v>0</v>
      </c>
      <c r="AN45" s="22">
        <v>0</v>
      </c>
      <c r="AO45" s="22">
        <v>-17.322083160396517</v>
      </c>
      <c r="AP45" s="22">
        <v>0</v>
      </c>
      <c r="AQ45" s="22">
        <v>0</v>
      </c>
      <c r="AR45" s="22">
        <v>0</v>
      </c>
      <c r="AS45" s="22">
        <v>-0.50166666666666659</v>
      </c>
      <c r="AT45" s="22">
        <v>0.83333333333333326</v>
      </c>
      <c r="AU45" t="str">
        <f>VLOOKUP(A45,'site info'!A:B,2,FALSE)</f>
        <v>Taillie</v>
      </c>
      <c r="AV45" s="24">
        <v>6.6062382660465546E-2</v>
      </c>
      <c r="AW45" s="24">
        <v>3.6815516554862961E-2</v>
      </c>
    </row>
    <row r="46" spans="1:49" x14ac:dyDescent="0.25">
      <c r="A46" t="s">
        <v>219</v>
      </c>
      <c r="B46">
        <f>VLOOKUP(A46,'CCsite list'!A:E,4,FALSE)</f>
        <v>35.960238870503403</v>
      </c>
      <c r="C46">
        <f>VLOOKUP(A46,'CCsite list'!A:E,5,FALSE)</f>
        <v>-76.722055934537394</v>
      </c>
      <c r="D46" s="20">
        <v>13</v>
      </c>
      <c r="E46" s="20" t="s">
        <v>413</v>
      </c>
      <c r="F46" s="21" t="s">
        <v>46</v>
      </c>
      <c r="G46" s="21" t="s">
        <v>77</v>
      </c>
      <c r="H46" s="21" t="s">
        <v>26</v>
      </c>
      <c r="I46" s="21" t="s">
        <v>37</v>
      </c>
      <c r="J46" s="21" t="s">
        <v>1041</v>
      </c>
      <c r="K46" s="20">
        <v>1</v>
      </c>
      <c r="L46" s="22">
        <v>-6.4615384615384608</v>
      </c>
      <c r="M46" s="22">
        <v>-6.4615384615384608</v>
      </c>
      <c r="N46" s="22">
        <v>-280</v>
      </c>
      <c r="O46" s="22">
        <v>-275.38461538461542</v>
      </c>
      <c r="P46" s="22">
        <v>-102.30769230769229</v>
      </c>
      <c r="Q46" s="22">
        <v>-377.69230769230768</v>
      </c>
      <c r="R46" s="22">
        <v>-0.38461538461538464</v>
      </c>
      <c r="S46" s="22">
        <v>-1.5384615384615385</v>
      </c>
      <c r="T46" s="22">
        <v>0</v>
      </c>
      <c r="U46" s="22">
        <v>-2.3076923076923079</v>
      </c>
      <c r="V46">
        <v>-0.73846153846153917</v>
      </c>
      <c r="W46">
        <v>0.13076923076923003</v>
      </c>
      <c r="X46">
        <v>-0.99230769230769234</v>
      </c>
      <c r="Y46" s="22">
        <v>-3.8461538461538463</v>
      </c>
      <c r="Z46" s="22">
        <v>9.0769230769230766</v>
      </c>
      <c r="AA46" s="22">
        <v>8.5384615384615383</v>
      </c>
      <c r="AB46" s="22">
        <v>3.384615384615385</v>
      </c>
      <c r="AC46" s="22">
        <v>-0.33846153846153848</v>
      </c>
      <c r="AD46" s="22">
        <v>-0.38461538461538497</v>
      </c>
      <c r="AE46" s="22">
        <v>-0.31533683707596794</v>
      </c>
      <c r="AF46" s="22">
        <v>0</v>
      </c>
      <c r="AG46" s="22">
        <v>0.96521110878485605</v>
      </c>
      <c r="AH46" s="22">
        <v>2.0067231643070524</v>
      </c>
      <c r="AI46" s="45">
        <v>-24.782207089709509</v>
      </c>
      <c r="AJ46" s="22">
        <f>'metrics change p yr noSEES27+30'!AJ78*10</f>
        <v>-5.244755244755245</v>
      </c>
      <c r="AK46" s="22">
        <f>'metrics change p yr noSEES27+30'!AK78*10</f>
        <v>-6.6889632107023411</v>
      </c>
      <c r="AL46" s="22">
        <f>'metrics change p yr noSEES27+30'!AL78*10</f>
        <v>6.9349517813753305</v>
      </c>
      <c r="AM46" s="22">
        <v>132.07692307692307</v>
      </c>
      <c r="AN46" s="22">
        <v>50.769230769230766</v>
      </c>
      <c r="AO46" s="22">
        <v>62.268941249832856</v>
      </c>
      <c r="AP46" s="22">
        <v>32.967032967032971</v>
      </c>
      <c r="AQ46" s="22">
        <v>-61.285292643537346</v>
      </c>
      <c r="AR46" s="22">
        <v>661.13579561232984</v>
      </c>
      <c r="AS46" s="22">
        <v>-0.12923076923076934</v>
      </c>
      <c r="AT46" s="22">
        <v>3.8461538461538463</v>
      </c>
      <c r="AU46" t="str">
        <f>VLOOKUP(A46,'site info'!A:B,2,FALSE)</f>
        <v>CC</v>
      </c>
      <c r="AV46" s="24">
        <v>2.7796565696196339E-2</v>
      </c>
      <c r="AW46" s="24">
        <v>6.6739257717703627E-3</v>
      </c>
    </row>
    <row r="47" spans="1:49" x14ac:dyDescent="0.25">
      <c r="A47" t="s">
        <v>97</v>
      </c>
      <c r="B47">
        <f>VLOOKUP(A47,'CCsite list'!A:E,4,FALSE)</f>
        <v>35.890487649999997</v>
      </c>
      <c r="C47">
        <f>VLOOKUP(A47,'CCsite list'!A:E,5,FALSE)</f>
        <v>-75.919985929999996</v>
      </c>
      <c r="D47" s="20">
        <v>19</v>
      </c>
      <c r="E47" s="20" t="s">
        <v>413</v>
      </c>
      <c r="F47" s="21" t="s">
        <v>27</v>
      </c>
      <c r="G47" s="21" t="s">
        <v>28</v>
      </c>
      <c r="H47" s="21" t="s">
        <v>26</v>
      </c>
      <c r="I47" s="21" t="s">
        <v>37</v>
      </c>
      <c r="J47" s="21" t="s">
        <v>1041</v>
      </c>
      <c r="K47" s="20">
        <v>0.2</v>
      </c>
      <c r="L47" s="22">
        <v>4.0631578947368423</v>
      </c>
      <c r="M47" s="22">
        <v>4.0631578947368423</v>
      </c>
      <c r="N47" s="22">
        <v>19.315789473684212</v>
      </c>
      <c r="O47" s="22">
        <v>215.63157894736844</v>
      </c>
      <c r="P47" s="22">
        <v>-22.789473684210524</v>
      </c>
      <c r="Q47" s="22">
        <v>192.80701754385962</v>
      </c>
      <c r="R47" s="22">
        <v>-0.10526315789473695</v>
      </c>
      <c r="S47" s="22">
        <v>-2.6315789473684208</v>
      </c>
      <c r="T47" s="22">
        <v>1.0526315789473684</v>
      </c>
      <c r="U47" s="22">
        <v>-4.2105263157894735</v>
      </c>
      <c r="V47">
        <v>-0.63684210526315554</v>
      </c>
      <c r="W47">
        <v>0.44210526315789517</v>
      </c>
      <c r="X47">
        <v>-1.5263157894736845</v>
      </c>
      <c r="Y47" s="22">
        <v>-1.5789473684210527</v>
      </c>
      <c r="Z47" s="22">
        <v>0</v>
      </c>
      <c r="AA47" s="22">
        <v>0</v>
      </c>
      <c r="AB47" s="22">
        <v>0</v>
      </c>
      <c r="AC47" s="22">
        <v>1.0526315789473927E-2</v>
      </c>
      <c r="AD47" s="22">
        <v>0.10526315789473648</v>
      </c>
      <c r="AE47" s="22">
        <v>-0.11813808715336736</v>
      </c>
      <c r="AF47" s="22">
        <v>5.2631578947368474E-2</v>
      </c>
      <c r="AG47" s="22">
        <v>-0.92501949412895912</v>
      </c>
      <c r="AH47" s="22">
        <v>1.2625890890747109</v>
      </c>
      <c r="AI47" s="45">
        <v>-25.795969107679017</v>
      </c>
      <c r="AJ47" s="22">
        <f>'metrics change p yr noSEES27+30'!AJ24*10</f>
        <v>0.95476787206110503</v>
      </c>
      <c r="AK47" s="22">
        <f>'metrics change p yr noSEES27+30'!AK24*10</f>
        <v>-1.372997711670481</v>
      </c>
      <c r="AL47" s="22">
        <f>'metrics change p yr noSEES27+30'!AL24*10</f>
        <v>-11.192715546191845</v>
      </c>
      <c r="AM47" s="22">
        <v>58.894736842105253</v>
      </c>
      <c r="AN47" s="22">
        <v>6.3157894736842106</v>
      </c>
      <c r="AO47" s="22">
        <v>60.246933023600661</v>
      </c>
      <c r="AP47" s="22">
        <v>37.144853283651607</v>
      </c>
      <c r="AQ47" s="22">
        <v>-9.3148236702414255</v>
      </c>
      <c r="AR47" s="22">
        <v>9.5040751485011725</v>
      </c>
      <c r="AS47" s="22">
        <v>-4.4736842105263137E-2</v>
      </c>
      <c r="AT47" s="22">
        <v>0</v>
      </c>
      <c r="AU47" t="str">
        <f>VLOOKUP(A47,'site info'!A:B,2,FALSE)</f>
        <v>CC</v>
      </c>
      <c r="AV47" s="24">
        <v>9.7475152582153606E-3</v>
      </c>
      <c r="AW47" s="24">
        <v>1.7923113466927717E-3</v>
      </c>
    </row>
    <row r="48" spans="1:49" x14ac:dyDescent="0.25">
      <c r="A48" t="s">
        <v>43</v>
      </c>
      <c r="B48">
        <f>VLOOKUP(A48,'CCsite list'!A:E,4,FALSE)</f>
        <v>34.833254851</v>
      </c>
      <c r="C48">
        <f>VLOOKUP(A48,'CCsite list'!A:E,5,FALSE)</f>
        <v>-76.433775085999997</v>
      </c>
      <c r="D48" s="20">
        <v>15</v>
      </c>
      <c r="E48" s="20" t="s">
        <v>413</v>
      </c>
      <c r="F48" s="21" t="s">
        <v>46</v>
      </c>
      <c r="G48" s="21" t="s">
        <v>28</v>
      </c>
      <c r="H48" s="21" t="s">
        <v>26</v>
      </c>
      <c r="I48" s="21" t="s">
        <v>37</v>
      </c>
      <c r="J48" s="21" t="s">
        <v>1040</v>
      </c>
      <c r="K48" s="20">
        <v>0.7</v>
      </c>
      <c r="L48" s="22">
        <v>16.580000000000005</v>
      </c>
      <c r="M48" s="22">
        <v>16.580000000000005</v>
      </c>
      <c r="N48" s="22">
        <v>3055.7999999999997</v>
      </c>
      <c r="O48" s="22">
        <v>273.8</v>
      </c>
      <c r="P48" s="22">
        <v>454.80000000000007</v>
      </c>
      <c r="Q48" s="22">
        <v>728.61111111111109</v>
      </c>
      <c r="R48" s="22">
        <v>0.93333333333333357</v>
      </c>
      <c r="S48" s="22">
        <v>-14</v>
      </c>
      <c r="T48" s="22">
        <v>-4.666666666666667</v>
      </c>
      <c r="U48" s="22">
        <v>-9.3333333333333339</v>
      </c>
      <c r="V48">
        <v>-7.6999999999999984</v>
      </c>
      <c r="W48">
        <v>-6.2333333333333352</v>
      </c>
      <c r="X48">
        <v>-9.3533333333333335</v>
      </c>
      <c r="Y48" s="22">
        <v>-15.333333333333334</v>
      </c>
      <c r="Z48" s="22">
        <v>6.6666666666666666E-2</v>
      </c>
      <c r="AA48" s="22">
        <v>6.6666666666666661</v>
      </c>
      <c r="AB48" s="22">
        <v>6.0666666666666664</v>
      </c>
      <c r="AC48" s="22">
        <v>-0.61999999999999977</v>
      </c>
      <c r="AD48" s="22">
        <v>-0.40000000000000036</v>
      </c>
      <c r="AE48" s="22">
        <v>-0.91111111111111143</v>
      </c>
      <c r="AF48" s="22">
        <v>6.6666666666666721E-2</v>
      </c>
      <c r="AG48" s="22">
        <v>-11.220274627472593</v>
      </c>
      <c r="AH48" s="22">
        <v>-5.6842235393639271</v>
      </c>
      <c r="AI48" s="45">
        <v>-100.56890028987593</v>
      </c>
      <c r="AJ48" s="22">
        <f>'metrics change p yr noSEES27+30'!AJ10*10</f>
        <v>35</v>
      </c>
      <c r="AK48" s="22">
        <f>'metrics change p yr noSEES27+30'!AK10*10</f>
        <v>13.675213675213669</v>
      </c>
      <c r="AL48" s="22">
        <f>'metrics change p yr noSEES27+30'!AL10*10</f>
        <v>32.036607943812932</v>
      </c>
      <c r="AM48" s="22">
        <v>-114.66666666666667</v>
      </c>
      <c r="AN48" s="22">
        <v>-18.666666666666668</v>
      </c>
      <c r="AO48" s="22">
        <v>172.47685834502101</v>
      </c>
      <c r="AP48" s="22">
        <v>-59.44232062049106</v>
      </c>
      <c r="AQ48" s="22">
        <v>-63.983315177415896</v>
      </c>
      <c r="AR48" s="22">
        <v>-66.278618548700038</v>
      </c>
      <c r="AS48" s="22">
        <v>-0.92200000000000004</v>
      </c>
      <c r="AT48" s="22">
        <v>0.66666666666666663</v>
      </c>
      <c r="AU48" t="str">
        <f>VLOOKUP(A48,'site info'!A:B,2,FALSE)</f>
        <v>CC</v>
      </c>
      <c r="AV48" s="24">
        <v>0.10399097537767399</v>
      </c>
      <c r="AW48" s="24">
        <v>7.6935690777745591E-2</v>
      </c>
    </row>
    <row r="49" spans="1:49" x14ac:dyDescent="0.25">
      <c r="A49" t="s">
        <v>141</v>
      </c>
      <c r="B49">
        <f>VLOOKUP(A49,'CCsite list'!A:E,4,FALSE)</f>
        <v>34.826689999999999</v>
      </c>
      <c r="C49">
        <f>VLOOKUP(A49,'CCsite list'!A:E,5,FALSE)</f>
        <v>-77.176479999999998</v>
      </c>
      <c r="D49" s="20">
        <v>15</v>
      </c>
      <c r="E49" s="20" t="s">
        <v>413</v>
      </c>
      <c r="F49" s="21" t="s">
        <v>46</v>
      </c>
      <c r="G49" s="21" t="s">
        <v>28</v>
      </c>
      <c r="H49" s="21" t="s">
        <v>26</v>
      </c>
      <c r="I49" s="21" t="s">
        <v>37</v>
      </c>
      <c r="J49" s="21" t="s">
        <v>1044</v>
      </c>
      <c r="K49" s="20">
        <v>0.5</v>
      </c>
      <c r="L49" s="22">
        <v>0.25666666666666538</v>
      </c>
      <c r="M49" s="22">
        <v>0.25666666666666538</v>
      </c>
      <c r="N49" s="22">
        <v>438.13333333333338</v>
      </c>
      <c r="O49" s="22">
        <v>79.333333333333343</v>
      </c>
      <c r="P49" s="22">
        <v>361.33333333333331</v>
      </c>
      <c r="Q49" s="22">
        <v>440.66666666666669</v>
      </c>
      <c r="R49" s="22">
        <v>0.66666666666666663</v>
      </c>
      <c r="S49" s="22">
        <v>-5.333333333333333</v>
      </c>
      <c r="T49" s="22">
        <v>6.6666666666666661</v>
      </c>
      <c r="U49" s="22">
        <v>-12.666666666666666</v>
      </c>
      <c r="V49">
        <v>-0.46666666666666262</v>
      </c>
      <c r="W49">
        <v>1.9266666666666648</v>
      </c>
      <c r="X49">
        <v>-3.6266666666666669</v>
      </c>
      <c r="Y49" s="22">
        <v>-5.333333333333333</v>
      </c>
      <c r="Z49" s="22">
        <v>-0.13333333333333333</v>
      </c>
      <c r="AA49" s="22">
        <v>-1.7333333333333334</v>
      </c>
      <c r="AB49" s="22">
        <v>-0.73333333333333339</v>
      </c>
      <c r="AC49" s="22">
        <v>-4.6666666666666856E-2</v>
      </c>
      <c r="AD49" s="22">
        <v>6.666666666666643E-2</v>
      </c>
      <c r="AE49" s="22">
        <v>-0.3379844961240307</v>
      </c>
      <c r="AF49" s="22">
        <v>6.6666666666666721E-2</v>
      </c>
      <c r="AG49" s="22">
        <v>-2.0745642949855352</v>
      </c>
      <c r="AH49" s="22">
        <v>3.816922282228485</v>
      </c>
      <c r="AI49" s="45">
        <v>-75.772174808567598</v>
      </c>
      <c r="AJ49" s="22">
        <f>'metrics change p yr noSEES27+30'!AJ35*10</f>
        <v>1.4260249554367235</v>
      </c>
      <c r="AK49" s="22">
        <f>'metrics change p yr noSEES27+30'!AK35*10</f>
        <v>-3.7825059101654808</v>
      </c>
      <c r="AL49" s="22">
        <f>'metrics change p yr noSEES27+30'!AL35*10</f>
        <v>-13.792965468507699</v>
      </c>
      <c r="AM49" s="22">
        <v>-97.466666666666669</v>
      </c>
      <c r="AN49" s="22">
        <v>-27.333333333333336</v>
      </c>
      <c r="AO49" s="22">
        <v>-47.712780135736416</v>
      </c>
      <c r="AP49" s="22">
        <v>-57.287433261614481</v>
      </c>
      <c r="AQ49" s="22">
        <v>-47.179398713857182</v>
      </c>
      <c r="AR49" s="22">
        <v>-18.885275316810592</v>
      </c>
      <c r="AS49" s="22">
        <v>-5.2000000000000199E-2</v>
      </c>
      <c r="AT49" s="22">
        <v>-1.3333333333333333</v>
      </c>
      <c r="AU49" t="str">
        <f>VLOOKUP(A49,'site info'!A:B,2,FALSE)</f>
        <v>CC</v>
      </c>
      <c r="AV49" s="24">
        <v>9.2276381139960673E-2</v>
      </c>
      <c r="AW49" s="24">
        <v>8.2592826185356096E-3</v>
      </c>
    </row>
    <row r="50" spans="1:49" x14ac:dyDescent="0.25">
      <c r="A50" t="s">
        <v>104</v>
      </c>
      <c r="B50">
        <f>VLOOKUP(A50,'CCsite list'!A:E,4,FALSE)</f>
        <v>35.971950148918097</v>
      </c>
      <c r="C50">
        <f>VLOOKUP(A50,'CCsite list'!A:E,5,FALSE)</f>
        <v>-75.654002973814897</v>
      </c>
      <c r="D50" s="20">
        <v>13</v>
      </c>
      <c r="E50" s="20" t="s">
        <v>413</v>
      </c>
      <c r="F50" s="21" t="s">
        <v>46</v>
      </c>
      <c r="G50" s="21" t="s">
        <v>28</v>
      </c>
      <c r="H50" s="21" t="s">
        <v>26</v>
      </c>
      <c r="I50" s="21" t="s">
        <v>37</v>
      </c>
      <c r="J50" s="21" t="s">
        <v>1044</v>
      </c>
      <c r="K50" s="20">
        <v>0.4</v>
      </c>
      <c r="L50" s="22">
        <v>-19.717948717692309</v>
      </c>
      <c r="M50" s="22">
        <v>-19.717948717692309</v>
      </c>
      <c r="N50" s="22">
        <v>-548.56410253846161</v>
      </c>
      <c r="O50" s="22">
        <v>-559.38461538461536</v>
      </c>
      <c r="P50" s="22">
        <v>-425.99999999999994</v>
      </c>
      <c r="Q50" s="22">
        <v>-985.38461538461536</v>
      </c>
      <c r="R50" s="22">
        <v>-7.692307692307733E-2</v>
      </c>
      <c r="S50" s="22">
        <v>3.0769230769230771</v>
      </c>
      <c r="T50" s="22">
        <v>4.6153846153846159</v>
      </c>
      <c r="U50" s="22">
        <v>-0.76923076923076927</v>
      </c>
      <c r="V50">
        <v>0.82307692307692115</v>
      </c>
      <c r="W50">
        <v>1.5538461538461537</v>
      </c>
      <c r="X50">
        <v>-0.14615384615384713</v>
      </c>
      <c r="Y50" s="22">
        <v>2.3076923076923079</v>
      </c>
      <c r="Z50" s="22">
        <v>-0.15384615384615385</v>
      </c>
      <c r="AA50" s="22">
        <v>-0.23076923076923075</v>
      </c>
      <c r="AB50" s="22">
        <v>0</v>
      </c>
      <c r="AC50" s="22">
        <v>-0.13846153846153825</v>
      </c>
      <c r="AD50" s="22">
        <v>-0.23076923076923131</v>
      </c>
      <c r="AE50" s="22">
        <v>-9.784075573549264E-2</v>
      </c>
      <c r="AF50" s="22">
        <v>7.692307692307665E-2</v>
      </c>
      <c r="AG50" s="22">
        <v>0.44363846557588393</v>
      </c>
      <c r="AH50" s="22">
        <v>1.1929752422424427</v>
      </c>
      <c r="AI50" s="45">
        <v>-8.3636284521940496</v>
      </c>
      <c r="AJ50" s="22">
        <f>'metrics change p yr noSEES27+30'!AJ31*10</f>
        <v>1.7929438982070531</v>
      </c>
      <c r="AK50" s="22">
        <f>'metrics change p yr noSEES27+30'!AK31*10</f>
        <v>-3.7021801727684025</v>
      </c>
      <c r="AL50" s="22">
        <f>'metrics change p yr noSEES27+30'!AL31*10</f>
        <v>14.632661400325379</v>
      </c>
      <c r="AM50" s="22">
        <v>112.2307692307692</v>
      </c>
      <c r="AN50" s="22">
        <v>33.846153846153847</v>
      </c>
      <c r="AO50" s="22">
        <v>143.85258301187508</v>
      </c>
      <c r="AP50" s="22">
        <v>29.279522757482439</v>
      </c>
      <c r="AQ50" s="22">
        <v>-58.130075695947724</v>
      </c>
      <c r="AR50" s="22">
        <v>-28.447572995794211</v>
      </c>
      <c r="AS50" s="22">
        <v>7.0769230769230834E-2</v>
      </c>
      <c r="AT50" s="22">
        <v>0</v>
      </c>
      <c r="AU50" t="str">
        <f>VLOOKUP(A50,'site info'!A:B,2,FALSE)</f>
        <v>CC</v>
      </c>
      <c r="AV50" s="24">
        <v>2.6326791472311397E-2</v>
      </c>
      <c r="AW50" s="24">
        <v>1.480108699350656E-2</v>
      </c>
    </row>
    <row r="51" spans="1:49" x14ac:dyDescent="0.25">
      <c r="A51" t="s">
        <v>467</v>
      </c>
      <c r="B51">
        <f>VLOOKUP(A51,'CCsite list'!A:E,4,FALSE)</f>
        <v>35.945459999999997</v>
      </c>
      <c r="C51">
        <f>VLOOKUP(A51,'CCsite list'!A:E,5,FALSE)</f>
        <v>-75.830060000000003</v>
      </c>
      <c r="D51" s="20">
        <v>13</v>
      </c>
      <c r="E51" s="20" t="s">
        <v>413</v>
      </c>
      <c r="F51" s="21" t="s">
        <v>27</v>
      </c>
      <c r="G51" s="21" t="s">
        <v>77</v>
      </c>
      <c r="H51" s="21" t="s">
        <v>26</v>
      </c>
      <c r="I51" s="21" t="s">
        <v>37</v>
      </c>
      <c r="J51" s="21" t="s">
        <v>1044</v>
      </c>
      <c r="K51" s="20">
        <v>0.30480000000000002</v>
      </c>
      <c r="L51" s="22"/>
      <c r="M51" s="22"/>
      <c r="N51" s="22">
        <v>-130.9693662307692</v>
      </c>
      <c r="O51" s="22">
        <v>-154.53846153846155</v>
      </c>
      <c r="P51" s="22">
        <v>-194.53846153846155</v>
      </c>
      <c r="Q51" s="22">
        <v>-348.99916787692302</v>
      </c>
      <c r="R51" s="22">
        <v>0.46153846153846162</v>
      </c>
      <c r="S51" s="22">
        <v>-1.5384615384615385</v>
      </c>
      <c r="T51" s="22">
        <v>1.5384615384615385</v>
      </c>
      <c r="U51" s="22">
        <v>-3.0769230769230771</v>
      </c>
      <c r="V51">
        <v>-0.56923076923077143</v>
      </c>
      <c r="W51">
        <v>9.3000000000000007</v>
      </c>
      <c r="X51">
        <v>-1.9615384615384641</v>
      </c>
      <c r="Y51" s="22">
        <v>-1.5384615384615385</v>
      </c>
      <c r="Z51" s="22">
        <v>0</v>
      </c>
      <c r="AA51" s="22">
        <v>0</v>
      </c>
      <c r="AB51" s="22">
        <v>0</v>
      </c>
      <c r="AC51" s="22">
        <v>-0.43076923076923046</v>
      </c>
      <c r="AD51" s="22">
        <v>-0.99999999999999989</v>
      </c>
      <c r="AE51" s="22">
        <v>-0.55944055944055959</v>
      </c>
      <c r="AF51" s="22">
        <v>7.6923076923076983E-2</v>
      </c>
      <c r="AG51" s="22">
        <v>-2.8104793314083834</v>
      </c>
      <c r="AH51" s="22">
        <v>2.7284656798403963</v>
      </c>
      <c r="AI51" s="45">
        <v>-44.232631474878573</v>
      </c>
      <c r="AJ51" s="22">
        <f>'metrics change p yr noSEES27+30'!AJ61*10</f>
        <v>8.2417582417582427</v>
      </c>
      <c r="AK51" s="22">
        <f>'metrics change p yr noSEES27+30'!AK61*10</f>
        <v>25.641025641025639</v>
      </c>
      <c r="AL51" s="22">
        <f>'metrics change p yr noSEES27+30'!AL61*10</f>
        <v>28.972806912268091</v>
      </c>
      <c r="AM51" s="22">
        <v>-240.07692307692309</v>
      </c>
      <c r="AN51" s="22">
        <v>-40.769230769230766</v>
      </c>
      <c r="AO51" s="22">
        <v>12230.76923076923</v>
      </c>
      <c r="AP51" s="22">
        <v>-65.917727302797942</v>
      </c>
      <c r="AQ51" s="22">
        <v>6.0849062946842736</v>
      </c>
      <c r="AR51" s="22">
        <v>440.39971448965019</v>
      </c>
      <c r="AS51" s="22">
        <v>-5.6923076923077146E-2</v>
      </c>
      <c r="AT51" s="22">
        <v>0</v>
      </c>
      <c r="AU51" t="str">
        <f>VLOOKUP(A51,'site info'!A:B,2,FALSE)</f>
        <v>SEES</v>
      </c>
      <c r="AV51" s="24">
        <v>1.1905055153218881E-2</v>
      </c>
      <c r="AW51" s="24">
        <v>1.9865715111704593E-2</v>
      </c>
    </row>
    <row r="52" spans="1:49" x14ac:dyDescent="0.25">
      <c r="A52" t="s">
        <v>205</v>
      </c>
      <c r="B52">
        <f>VLOOKUP(A52,'CCsite list'!A:E,4,FALSE)</f>
        <v>35.270035762301802</v>
      </c>
      <c r="C52">
        <f>VLOOKUP(A52,'CCsite list'!A:E,5,FALSE)</f>
        <v>-76.627596635684796</v>
      </c>
      <c r="D52" s="20">
        <v>13</v>
      </c>
      <c r="E52" s="20" t="s">
        <v>413</v>
      </c>
      <c r="F52" s="21" t="s">
        <v>46</v>
      </c>
      <c r="G52" s="21" t="s">
        <v>77</v>
      </c>
      <c r="H52" s="21" t="s">
        <v>26</v>
      </c>
      <c r="I52" s="21" t="s">
        <v>37</v>
      </c>
      <c r="J52" s="21" t="s">
        <v>1044</v>
      </c>
      <c r="K52" s="20">
        <v>0.4</v>
      </c>
      <c r="L52" s="22">
        <v>8.7923076923076913</v>
      </c>
      <c r="M52" s="22">
        <v>8.7923076923076913</v>
      </c>
      <c r="N52" s="22">
        <v>438.07692307692309</v>
      </c>
      <c r="O52" s="22">
        <v>154</v>
      </c>
      <c r="P52" s="22">
        <v>135.15384615384616</v>
      </c>
      <c r="Q52" s="22">
        <v>289.23076923076923</v>
      </c>
      <c r="R52" s="22">
        <v>0.23076923076923064</v>
      </c>
      <c r="S52" s="22">
        <v>11.538461538461537</v>
      </c>
      <c r="T52" s="22">
        <v>13.846153846153847</v>
      </c>
      <c r="U52" s="22">
        <v>-1.5384615384615385</v>
      </c>
      <c r="V52">
        <v>2.4000000000000021</v>
      </c>
      <c r="W52">
        <v>5.0846153846153843</v>
      </c>
      <c r="X52">
        <v>-0.84615384615384526</v>
      </c>
      <c r="Y52" s="22">
        <v>10.769230769230768</v>
      </c>
      <c r="Z52" s="22">
        <v>0</v>
      </c>
      <c r="AA52" s="22">
        <v>1.3846153846153846</v>
      </c>
      <c r="AB52" s="22">
        <v>1.3846153846153846</v>
      </c>
      <c r="AC52" s="22">
        <v>-0.43076923076923118</v>
      </c>
      <c r="AD52" s="22">
        <v>-0.92307692307692324</v>
      </c>
      <c r="AE52" s="22">
        <v>0.12762237762237771</v>
      </c>
      <c r="AF52" s="22">
        <v>7.6923076923076983E-2</v>
      </c>
      <c r="AG52" s="22">
        <v>1.6109648230660683</v>
      </c>
      <c r="AH52" s="22">
        <v>1.6515078376952166</v>
      </c>
      <c r="AI52" s="45">
        <v>-3.7945942184688435</v>
      </c>
      <c r="AJ52" s="22">
        <f>'metrics change p yr noSEES27+30'!AJ67*10</f>
        <v>8.9160839160839149</v>
      </c>
      <c r="AK52" s="22">
        <f>'metrics change p yr noSEES27+30'!AK67*10</f>
        <v>16.943866943866944</v>
      </c>
      <c r="AL52" s="22">
        <f>'metrics change p yr noSEES27+30'!AL67*10</f>
        <v>-6.6344837735596212</v>
      </c>
      <c r="AM52" s="22">
        <v>-13.461538461538467</v>
      </c>
      <c r="AN52" s="22">
        <v>0.76923076923076927</v>
      </c>
      <c r="AO52" s="22">
        <v>68.021615120215515</v>
      </c>
      <c r="AP52" s="22">
        <v>-11.662292536872101</v>
      </c>
      <c r="AQ52" s="22">
        <v>17.782105155273133</v>
      </c>
      <c r="AR52" s="22">
        <v>-33.307777493824013</v>
      </c>
      <c r="AS52" s="22">
        <v>0.23153846153846167</v>
      </c>
      <c r="AT52" s="22">
        <v>0.76923076923076927</v>
      </c>
      <c r="AU52" t="str">
        <f>VLOOKUP(A52,'site info'!A:B,2,FALSE)</f>
        <v>CC</v>
      </c>
      <c r="AV52" s="24">
        <v>7.7825647894661981E-2</v>
      </c>
      <c r="AW52" s="24">
        <v>3.1425650023733813E-2</v>
      </c>
    </row>
    <row r="53" spans="1:49" x14ac:dyDescent="0.25">
      <c r="A53" t="s">
        <v>134</v>
      </c>
      <c r="B53">
        <f>VLOOKUP(A53,'CCsite list'!A:E,4,FALSE)</f>
        <v>35.467942389999997</v>
      </c>
      <c r="C53">
        <f>VLOOKUP(A53,'CCsite list'!A:E,5,FALSE)</f>
        <v>-77.009042890000003</v>
      </c>
      <c r="D53" s="20">
        <v>10</v>
      </c>
      <c r="E53" s="20" t="s">
        <v>413</v>
      </c>
      <c r="F53" s="21" t="s">
        <v>46</v>
      </c>
      <c r="G53" s="21" t="s">
        <v>28</v>
      </c>
      <c r="H53" s="21" t="s">
        <v>26</v>
      </c>
      <c r="I53" s="21" t="s">
        <v>37</v>
      </c>
      <c r="J53" s="21" t="s">
        <v>1040</v>
      </c>
      <c r="K53" s="20">
        <v>0.1</v>
      </c>
      <c r="L53" s="22">
        <v>-43.87</v>
      </c>
      <c r="M53" s="22">
        <v>-43.87</v>
      </c>
      <c r="N53" s="22">
        <v>-1564.25</v>
      </c>
      <c r="O53" s="22">
        <v>-1105.5</v>
      </c>
      <c r="P53" s="22">
        <v>-1230</v>
      </c>
      <c r="Q53" s="22">
        <v>-2335.5</v>
      </c>
      <c r="R53" s="22">
        <v>0.79999999999999982</v>
      </c>
      <c r="S53" s="22">
        <v>6</v>
      </c>
      <c r="T53" s="22">
        <v>5</v>
      </c>
      <c r="U53" s="22">
        <v>2</v>
      </c>
      <c r="V53">
        <v>0.48000000000000037</v>
      </c>
      <c r="W53">
        <v>0.75000000000000178</v>
      </c>
      <c r="X53">
        <v>0.22000000000000239</v>
      </c>
      <c r="Y53" s="22">
        <v>4</v>
      </c>
      <c r="Z53" s="22">
        <v>-0.3</v>
      </c>
      <c r="AA53" s="22">
        <v>-1.6999999999999997</v>
      </c>
      <c r="AB53" s="22">
        <v>0</v>
      </c>
      <c r="AC53" s="22">
        <v>0.17999999999999972</v>
      </c>
      <c r="AD53" s="22">
        <v>0.10000000000000053</v>
      </c>
      <c r="AE53" s="22">
        <v>0.28592592592592592</v>
      </c>
      <c r="AF53" s="22">
        <v>0.10000000000000009</v>
      </c>
      <c r="AG53" s="22">
        <v>3.7999657588786704</v>
      </c>
      <c r="AH53" s="22">
        <v>3.0463143545120914</v>
      </c>
      <c r="AI53" s="45">
        <v>24.060994103806301</v>
      </c>
      <c r="AJ53" s="22">
        <f>'metrics change p yr noSEES27+30'!AJ34*10</f>
        <v>3.5897435897435983</v>
      </c>
      <c r="AK53" s="22">
        <f>'metrics change p yr noSEES27+30'!AK34*10</f>
        <v>0</v>
      </c>
      <c r="AL53" s="22">
        <f>'metrics change p yr noSEES27+30'!AL34*10</f>
        <v>25.244153040686193</v>
      </c>
      <c r="AM53" s="22">
        <v>36.400000000000034</v>
      </c>
      <c r="AN53" s="22">
        <v>22</v>
      </c>
      <c r="AO53" s="22">
        <v>83.557122256048928</v>
      </c>
      <c r="AP53" s="22">
        <v>33.162637254419288</v>
      </c>
      <c r="AQ53" s="22">
        <v>-9.2861511577107887</v>
      </c>
      <c r="AR53" s="22">
        <v>-69.257540603248259</v>
      </c>
      <c r="AS53" s="22">
        <v>1.7999999999999794E-2</v>
      </c>
      <c r="AT53" s="22">
        <v>-1</v>
      </c>
      <c r="AU53" t="str">
        <f>VLOOKUP(A53,'site info'!A:B,2,FALSE)</f>
        <v>CC</v>
      </c>
      <c r="AV53" s="24">
        <v>2.8816051583102083E-2</v>
      </c>
      <c r="AW53" s="24">
        <v>7.2633078111835545E-3</v>
      </c>
    </row>
    <row r="54" spans="1:49" x14ac:dyDescent="0.25">
      <c r="A54" t="s">
        <v>75</v>
      </c>
      <c r="B54">
        <f>VLOOKUP(A54,'CCsite list'!A:E,4,FALSE)</f>
        <v>35.926347470000003</v>
      </c>
      <c r="C54">
        <f>VLOOKUP(A54,'CCsite list'!A:E,5,FALSE)</f>
        <v>-75.853857869999999</v>
      </c>
      <c r="D54" s="20">
        <v>19</v>
      </c>
      <c r="E54" s="20" t="s">
        <v>413</v>
      </c>
      <c r="F54" s="21" t="s">
        <v>46</v>
      </c>
      <c r="G54" s="21" t="s">
        <v>77</v>
      </c>
      <c r="H54" s="21" t="s">
        <v>26</v>
      </c>
      <c r="I54" s="21" t="s">
        <v>37</v>
      </c>
      <c r="J54" s="21" t="s">
        <v>1040</v>
      </c>
      <c r="K54" s="20">
        <v>0</v>
      </c>
      <c r="L54" s="22">
        <v>-7.5394736842105283</v>
      </c>
      <c r="M54" s="22">
        <v>-7.5394736842105283</v>
      </c>
      <c r="N54" s="22">
        <v>41.315789473684212</v>
      </c>
      <c r="O54" s="22">
        <v>35.105263157894761</v>
      </c>
      <c r="P54" s="22">
        <v>43.263157894736864</v>
      </c>
      <c r="Q54" s="22">
        <v>78.421052631578945</v>
      </c>
      <c r="R54" s="22">
        <v>0.47368421052631554</v>
      </c>
      <c r="S54" s="22">
        <v>5.2631578947368416</v>
      </c>
      <c r="T54" s="22">
        <v>7.8947368421052637</v>
      </c>
      <c r="U54" s="22">
        <v>-2.6315789473684208</v>
      </c>
      <c r="V54">
        <v>1.3684210526315779</v>
      </c>
      <c r="W54">
        <v>4.4421052631578934</v>
      </c>
      <c r="X54">
        <v>-1.4684210526315786</v>
      </c>
      <c r="Y54" s="22">
        <v>-15.789473684210527</v>
      </c>
      <c r="Z54" s="22">
        <v>0</v>
      </c>
      <c r="AA54" s="22">
        <v>0</v>
      </c>
      <c r="AB54" s="22">
        <v>0</v>
      </c>
      <c r="AC54" s="22">
        <v>-5.2631578947368696E-2</v>
      </c>
      <c r="AD54" s="22">
        <v>-0.26315789473684209</v>
      </c>
      <c r="AE54" s="22">
        <v>-7.4561403508771898E-2</v>
      </c>
      <c r="AF54" s="22">
        <v>0.1052631578947367</v>
      </c>
      <c r="AG54" s="22">
        <v>-15.409874143948789</v>
      </c>
      <c r="AH54" s="22">
        <v>-10.279597303440713</v>
      </c>
      <c r="AI54" s="45">
        <v>-18.576088786598568</v>
      </c>
      <c r="AJ54" s="22">
        <f>'metrics change p yr noSEES27+30'!AJ20*10</f>
        <v>0.50413389796330188</v>
      </c>
      <c r="AK54" s="22">
        <f>'metrics change p yr noSEES27+30'!AK20*10</f>
        <v>-2.2966507177033511</v>
      </c>
      <c r="AL54" s="22">
        <f>'metrics change p yr noSEES27+30'!AL20*10</f>
        <v>-6.8317284696842471</v>
      </c>
      <c r="AM54" s="22">
        <v>-16.157894736842099</v>
      </c>
      <c r="AN54" s="22">
        <v>14.736842105263158</v>
      </c>
      <c r="AO54" s="22">
        <v>-5.6864952038570991</v>
      </c>
      <c r="AP54" s="22">
        <v>341.73705869612309</v>
      </c>
      <c r="AQ54" s="22">
        <v>-52.631578947368425</v>
      </c>
      <c r="AR54" s="22">
        <v>18.164881229622704</v>
      </c>
      <c r="AS54" s="22">
        <v>1.8742105263157893</v>
      </c>
      <c r="AT54" s="22">
        <v>0</v>
      </c>
      <c r="AU54" t="str">
        <f>VLOOKUP(A54,'site info'!A:B,2,FALSE)</f>
        <v>CC</v>
      </c>
      <c r="AV54" s="24">
        <v>0.17949834389393352</v>
      </c>
      <c r="AW54" s="24">
        <v>0.10546710902527663</v>
      </c>
    </row>
    <row r="55" spans="1:49" x14ac:dyDescent="0.25">
      <c r="A55" t="s">
        <v>176</v>
      </c>
      <c r="B55">
        <f>VLOOKUP(A55,'CCsite list'!A:E,4,FALSE)</f>
        <v>34.355847425999997</v>
      </c>
      <c r="C55">
        <f>VLOOKUP(A55,'CCsite list'!A:E,5,FALSE)</f>
        <v>-78.063403871000006</v>
      </c>
      <c r="D55" s="20">
        <v>18</v>
      </c>
      <c r="E55" s="20" t="s">
        <v>413</v>
      </c>
      <c r="F55" s="21" t="s">
        <v>46</v>
      </c>
      <c r="G55" s="21" t="s">
        <v>28</v>
      </c>
      <c r="H55" s="21" t="s">
        <v>26</v>
      </c>
      <c r="I55" s="21" t="s">
        <v>37</v>
      </c>
      <c r="J55" s="21" t="s">
        <v>1041</v>
      </c>
      <c r="K55" s="20">
        <v>0.5</v>
      </c>
      <c r="L55" s="22">
        <v>-1.2222222222222208</v>
      </c>
      <c r="M55" s="22">
        <v>-1.2222222222222208</v>
      </c>
      <c r="N55" s="22">
        <v>29.444444444444446</v>
      </c>
      <c r="O55" s="22">
        <v>124.00000000000003</v>
      </c>
      <c r="P55" s="22">
        <v>20.666666666666661</v>
      </c>
      <c r="Q55" s="22">
        <v>144.72222222222223</v>
      </c>
      <c r="R55" s="22">
        <v>0.38888888888888895</v>
      </c>
      <c r="S55" s="22">
        <v>7.2222222222222223</v>
      </c>
      <c r="T55" s="22">
        <v>8.8888888888888893</v>
      </c>
      <c r="U55" s="22">
        <v>-1.6666666666666665</v>
      </c>
      <c r="V55">
        <v>0.97777777777777863</v>
      </c>
      <c r="W55">
        <v>2.200000000000002</v>
      </c>
      <c r="X55">
        <v>-0.68333333333333202</v>
      </c>
      <c r="Y55" s="22">
        <v>7.7777777777777777</v>
      </c>
      <c r="Z55" s="22">
        <v>2.2777777777777781</v>
      </c>
      <c r="AA55" s="22">
        <v>-0.3888888888888889</v>
      </c>
      <c r="AB55" s="22">
        <v>-0.33333333333333315</v>
      </c>
      <c r="AC55" s="22">
        <v>-0.10555555555555528</v>
      </c>
      <c r="AD55" s="22">
        <v>-0.16666666666666657</v>
      </c>
      <c r="AE55" s="22">
        <v>-1.3802622498274452E-2</v>
      </c>
      <c r="AF55" s="22">
        <v>0.1111111111111112</v>
      </c>
      <c r="AG55" s="22">
        <v>1.6483583040601206</v>
      </c>
      <c r="AH55" s="22">
        <v>2.6406347739203442</v>
      </c>
      <c r="AI55" s="45">
        <v>-9.2501287588658858</v>
      </c>
      <c r="AJ55" s="22">
        <f>'metrics change p yr noSEES27+30'!AJ55*10</f>
        <v>3.318903318903319</v>
      </c>
      <c r="AK55" s="22">
        <f>'metrics change p yr noSEES27+30'!AK55*10</f>
        <v>6.9396781819568387</v>
      </c>
      <c r="AL55" s="22">
        <f>'metrics change p yr noSEES27+30'!AL55*10</f>
        <v>13.951500323158115</v>
      </c>
      <c r="AM55" s="22">
        <v>85.166666666666643</v>
      </c>
      <c r="AN55" s="22">
        <v>30</v>
      </c>
      <c r="AO55" s="22">
        <v>207.56873025475542</v>
      </c>
      <c r="AP55" s="22">
        <v>-11.441689623507818</v>
      </c>
      <c r="AQ55" s="22">
        <v>-10.782861969869003</v>
      </c>
      <c r="AR55" s="22">
        <v>64.62882096069869</v>
      </c>
      <c r="AS55" s="22">
        <v>0.12000000000000011</v>
      </c>
      <c r="AT55" s="22">
        <v>0</v>
      </c>
      <c r="AU55" t="str">
        <f>VLOOKUP(A55,'site info'!A:B,2,FALSE)</f>
        <v>CC</v>
      </c>
      <c r="AV55" s="24">
        <v>1.5937666668215913E-2</v>
      </c>
      <c r="AW55" s="24">
        <v>6.0875865811268809E-3</v>
      </c>
    </row>
    <row r="56" spans="1:49" x14ac:dyDescent="0.25">
      <c r="A56" t="s">
        <v>562</v>
      </c>
      <c r="B56">
        <f>VLOOKUP(A56,'CCsite list'!A:E,4,FALSE)</f>
        <v>35.600611343899999</v>
      </c>
      <c r="C56">
        <f>VLOOKUP(A56,'CCsite list'!A:E,5,FALSE)</f>
        <v>-75.855141763700004</v>
      </c>
      <c r="D56" s="20">
        <v>13</v>
      </c>
      <c r="E56" s="20" t="s">
        <v>413</v>
      </c>
      <c r="F56" s="21" t="s">
        <v>46</v>
      </c>
      <c r="G56" s="21" t="s">
        <v>47</v>
      </c>
      <c r="H56" s="21" t="s">
        <v>257</v>
      </c>
      <c r="I56" s="21" t="s">
        <v>37</v>
      </c>
      <c r="J56" s="21" t="s">
        <v>1040</v>
      </c>
      <c r="K56" s="20">
        <v>0.30480000000000002</v>
      </c>
      <c r="L56" s="22">
        <v>-76.384615384615401</v>
      </c>
      <c r="M56" s="22">
        <v>-76.384615384615401</v>
      </c>
      <c r="N56" s="22">
        <v>-2773.3076923076919</v>
      </c>
      <c r="O56" s="22">
        <v>-976.53846153846166</v>
      </c>
      <c r="P56" s="22">
        <v>-1519.2307692307693</v>
      </c>
      <c r="Q56" s="22">
        <v>-2495.7142857142862</v>
      </c>
      <c r="R56" s="22">
        <v>0.61538461538461531</v>
      </c>
      <c r="S56" s="22">
        <v>1.5384615384615385</v>
      </c>
      <c r="T56" s="22">
        <v>2.3076923076923079</v>
      </c>
      <c r="U56" s="22">
        <v>-0.76923076923076927</v>
      </c>
      <c r="V56">
        <v>3.2461538461538457</v>
      </c>
      <c r="W56">
        <v>5.5461538461538451</v>
      </c>
      <c r="Y56" s="22">
        <v>0.76923076923076927</v>
      </c>
      <c r="Z56" s="22">
        <v>0</v>
      </c>
      <c r="AA56" s="22">
        <v>0</v>
      </c>
      <c r="AB56" s="22">
        <v>0</v>
      </c>
      <c r="AC56" s="22">
        <v>0.73076923076923095</v>
      </c>
      <c r="AD56" s="22">
        <v>-7.692307692307665E-2</v>
      </c>
      <c r="AE56" s="22">
        <v>-2.3076923076923079</v>
      </c>
      <c r="AF56" s="22">
        <v>0.15384615384615397</v>
      </c>
      <c r="AG56" s="22">
        <v>3.9510201138760639</v>
      </c>
      <c r="AH56" s="22">
        <v>3.795861712205475</v>
      </c>
      <c r="AI56" s="45">
        <v>-19.230769230769234</v>
      </c>
      <c r="AJ56" s="22">
        <f>'metrics change p yr noSEES27+30'!AJ40*10</f>
        <v>0</v>
      </c>
      <c r="AK56" s="22">
        <f>'metrics change p yr noSEES27+30'!AK40*10</f>
        <v>-12.820512820512812</v>
      </c>
      <c r="AL56" s="22">
        <f>'metrics change p yr noSEES27+30'!AL40*10</f>
        <v>-2.6473772874442587</v>
      </c>
      <c r="AM56" s="22">
        <v>0</v>
      </c>
      <c r="AN56" s="22">
        <v>0</v>
      </c>
      <c r="AO56" s="22">
        <v>-40.448148406443977</v>
      </c>
      <c r="AP56" s="22">
        <v>0</v>
      </c>
      <c r="AQ56" s="22">
        <v>0</v>
      </c>
      <c r="AR56" s="22">
        <v>0</v>
      </c>
      <c r="AS56" s="22">
        <v>0.18</v>
      </c>
      <c r="AT56" s="22">
        <v>0</v>
      </c>
      <c r="AU56" t="str">
        <f>VLOOKUP(A56,'site info'!A:B,2,FALSE)</f>
        <v>Taillie</v>
      </c>
      <c r="AV56" s="24">
        <v>6.4049369429061156E-2</v>
      </c>
      <c r="AW56" s="24">
        <v>0.20471832359171269</v>
      </c>
    </row>
    <row r="57" spans="1:49" x14ac:dyDescent="0.25">
      <c r="A57" t="s">
        <v>518</v>
      </c>
      <c r="B57">
        <f>VLOOKUP(A57,'CCsite list'!A:E,4,FALSE)</f>
        <v>35.368585645899998</v>
      </c>
      <c r="C57">
        <f>VLOOKUP(A57,'CCsite list'!A:E,5,FALSE)</f>
        <v>-76.116544442899993</v>
      </c>
      <c r="D57" s="20">
        <v>12</v>
      </c>
      <c r="E57" s="20" t="s">
        <v>413</v>
      </c>
      <c r="F57" s="21" t="s">
        <v>46</v>
      </c>
      <c r="G57" s="21" t="s">
        <v>77</v>
      </c>
      <c r="H57" s="21" t="s">
        <v>26</v>
      </c>
      <c r="I57" s="21" t="s">
        <v>37</v>
      </c>
      <c r="J57" s="21" t="s">
        <v>1040</v>
      </c>
      <c r="K57" s="20">
        <v>0</v>
      </c>
      <c r="L57" s="22">
        <v>-5.8833333333333329</v>
      </c>
      <c r="M57" s="22">
        <v>-5.8833333333333329</v>
      </c>
      <c r="N57" s="22">
        <v>-242.00000000000003</v>
      </c>
      <c r="O57" s="22">
        <v>-148.66666666666666</v>
      </c>
      <c r="P57" s="22">
        <v>-104.08333333333337</v>
      </c>
      <c r="Q57" s="22">
        <v>-252.73809523809518</v>
      </c>
      <c r="R57" s="22">
        <v>8.3333333333333787E-2</v>
      </c>
      <c r="S57" s="22">
        <v>5</v>
      </c>
      <c r="T57" s="22">
        <v>5</v>
      </c>
      <c r="U57" s="22">
        <v>0</v>
      </c>
      <c r="V57">
        <v>2.9166666666666674</v>
      </c>
      <c r="W57">
        <v>9.4583333333333339</v>
      </c>
      <c r="X57">
        <v>0.13333333333333347</v>
      </c>
      <c r="Y57" s="22">
        <v>3.333333333333333</v>
      </c>
      <c r="Z57" s="22">
        <v>0.16666666666666666</v>
      </c>
      <c r="AA57" s="22">
        <v>4.166666666666667</v>
      </c>
      <c r="AB57" s="22">
        <v>3.9999999999999996</v>
      </c>
      <c r="AC57" s="22">
        <v>-0.27500000000000008</v>
      </c>
      <c r="AD57" s="22">
        <v>-0.58333333333333348</v>
      </c>
      <c r="AE57" s="22">
        <v>-0.37037037037037057</v>
      </c>
      <c r="AF57" s="22">
        <v>0.16666666666666646</v>
      </c>
      <c r="AG57" s="22">
        <v>1.8157584905296975</v>
      </c>
      <c r="AH57" s="22">
        <v>4.4647459621556136</v>
      </c>
      <c r="AI57" s="45">
        <v>-12.830005981991688</v>
      </c>
      <c r="AJ57" s="22">
        <f>'metrics change p yr noSEES27+30'!AJ25*10</f>
        <v>15.406162464985993</v>
      </c>
      <c r="AK57" s="22">
        <f>'metrics change p yr noSEES27+30'!AK25*10</f>
        <v>18.518518518518523</v>
      </c>
      <c r="AL57" s="22">
        <f>'metrics change p yr noSEES27+30'!AL25*10</f>
        <v>36.810223268942273</v>
      </c>
      <c r="AM57" s="22">
        <v>-66.416666666666671</v>
      </c>
      <c r="AN57" s="22"/>
      <c r="AO57" s="22">
        <v>88.72991967871485</v>
      </c>
      <c r="AP57" s="22">
        <v>-42.227204783258586</v>
      </c>
      <c r="AQ57" s="22">
        <v>-47.628205128205124</v>
      </c>
      <c r="AR57" s="22">
        <v>36.507936507936513</v>
      </c>
      <c r="AS57" s="22">
        <v>0.20666666666666683</v>
      </c>
      <c r="AT57" s="22">
        <v>0.83333333333333326</v>
      </c>
      <c r="AU57" t="str">
        <f>VLOOKUP(A57,'site info'!A:B,2,FALSE)</f>
        <v>Taillie</v>
      </c>
      <c r="AV57" s="24">
        <v>1.424949516649625E-2</v>
      </c>
      <c r="AW57" s="24">
        <v>2.9996711793869084E-2</v>
      </c>
    </row>
    <row r="58" spans="1:49" x14ac:dyDescent="0.25">
      <c r="A58" t="s">
        <v>635</v>
      </c>
      <c r="B58">
        <f>VLOOKUP(A58,'CCsite list'!A:E,4,FALSE)</f>
        <v>35.4377537473</v>
      </c>
      <c r="C58">
        <f>VLOOKUP(A58,'CCsite list'!A:E,5,FALSE)</f>
        <v>-76.394064014400001</v>
      </c>
      <c r="D58" s="20">
        <v>12</v>
      </c>
      <c r="E58" s="20" t="s">
        <v>413</v>
      </c>
      <c r="F58" s="21" t="s">
        <v>46</v>
      </c>
      <c r="G58" s="21" t="s">
        <v>77</v>
      </c>
      <c r="H58" s="21" t="s">
        <v>26</v>
      </c>
      <c r="I58" s="21" t="s">
        <v>37</v>
      </c>
      <c r="J58" s="21" t="s">
        <v>1040</v>
      </c>
      <c r="K58" s="20">
        <v>0.30480000000000002</v>
      </c>
      <c r="L58" s="22">
        <v>-20.65</v>
      </c>
      <c r="M58" s="22">
        <v>-20.65</v>
      </c>
      <c r="N58" s="22">
        <v>-528.08333333333337</v>
      </c>
      <c r="O58" s="22">
        <v>-467.75000000000006</v>
      </c>
      <c r="P58" s="22">
        <v>-356.25000000000006</v>
      </c>
      <c r="Q58" s="22">
        <v>-823.92857142857156</v>
      </c>
      <c r="R58" s="22">
        <v>0.33333333333333359</v>
      </c>
      <c r="S58" s="22">
        <v>1.6666666666666665</v>
      </c>
      <c r="T58" s="22">
        <v>2.5</v>
      </c>
      <c r="U58" s="22">
        <v>0</v>
      </c>
      <c r="V58">
        <v>0.84166666666666645</v>
      </c>
      <c r="W58">
        <v>1.6750000000000005</v>
      </c>
      <c r="X58">
        <v>1.666666666666853E-2</v>
      </c>
      <c r="Y58" s="22">
        <v>1.6666666666666665</v>
      </c>
      <c r="Z58" s="22">
        <v>1.25</v>
      </c>
      <c r="AA58" s="22">
        <v>3.1666666666666665</v>
      </c>
      <c r="AB58" s="22">
        <v>3.2499999999999996</v>
      </c>
      <c r="AC58" s="22">
        <v>-0.63333333333333397</v>
      </c>
      <c r="AD58" s="22">
        <v>-0.74999999999999956</v>
      </c>
      <c r="AE58" s="22">
        <v>-0.41666666666666663</v>
      </c>
      <c r="AF58" s="22">
        <v>0.16666666666666646</v>
      </c>
      <c r="AG58" s="22">
        <v>-3.782656477321507</v>
      </c>
      <c r="AH58" s="22">
        <v>-3.0807820472492224</v>
      </c>
      <c r="AI58" s="45">
        <v>-13.819269959814159</v>
      </c>
      <c r="AJ58" s="22">
        <f>'metrics change p yr noSEES27+30'!AJ72*10</f>
        <v>6.892230576441106</v>
      </c>
      <c r="AK58" s="22">
        <f>'metrics change p yr noSEES27+30'!AK72*10</f>
        <v>4.166666666666667</v>
      </c>
      <c r="AL58" s="22">
        <f>'metrics change p yr noSEES27+30'!AL72*10</f>
        <v>11.838055814071236</v>
      </c>
      <c r="AM58" s="22">
        <v>-60.166666666666664</v>
      </c>
      <c r="AN58" s="22">
        <v>0</v>
      </c>
      <c r="AO58" s="22">
        <v>-3.5566981680848659</v>
      </c>
      <c r="AP58" s="22">
        <v>-31.662269129287605</v>
      </c>
      <c r="AQ58" s="22">
        <v>-46.317388003037216</v>
      </c>
      <c r="AR58" s="22">
        <v>2750</v>
      </c>
      <c r="AS58" s="22">
        <v>9.2499999999999805E-2</v>
      </c>
      <c r="AT58" s="22">
        <v>0.83333333333333326</v>
      </c>
      <c r="AU58" t="str">
        <f>VLOOKUP(A58,'site info'!A:B,2,FALSE)</f>
        <v>Taillie</v>
      </c>
      <c r="AV58" s="24">
        <v>0.12086070858280985</v>
      </c>
      <c r="AW58" s="24">
        <v>1.6157511502437154E-2</v>
      </c>
    </row>
    <row r="59" spans="1:49" x14ac:dyDescent="0.25">
      <c r="A59" t="s">
        <v>285</v>
      </c>
      <c r="B59">
        <f>VLOOKUP(A59,'CCsite list'!A:E,4,FALSE)</f>
        <v>34.883623</v>
      </c>
      <c r="C59">
        <f>VLOOKUP(A59,'CCsite list'!A:E,5,FALSE)</f>
        <v>-76.515964999999994</v>
      </c>
      <c r="D59" s="20">
        <v>11</v>
      </c>
      <c r="E59" s="20" t="s">
        <v>413</v>
      </c>
      <c r="F59" s="21" t="s">
        <v>46</v>
      </c>
      <c r="G59" s="21" t="s">
        <v>77</v>
      </c>
      <c r="H59" s="21" t="s">
        <v>26</v>
      </c>
      <c r="I59" s="21" t="s">
        <v>37</v>
      </c>
      <c r="J59" s="21" t="s">
        <v>1040</v>
      </c>
      <c r="K59" s="20">
        <v>0.5</v>
      </c>
      <c r="L59" s="22">
        <v>-3.9787878818181839</v>
      </c>
      <c r="M59" s="22">
        <v>-3.9787878818181839</v>
      </c>
      <c r="N59" s="22">
        <v>436.39393936363638</v>
      </c>
      <c r="O59" s="22">
        <v>-169.09090909090909</v>
      </c>
      <c r="P59" s="22">
        <v>-259.63636363636363</v>
      </c>
      <c r="Q59" s="22">
        <v>-428.75636363636369</v>
      </c>
      <c r="R59" s="22">
        <v>9.0909090909090592E-2</v>
      </c>
      <c r="S59" s="22">
        <v>-21.818181818181817</v>
      </c>
      <c r="T59" s="22">
        <v>-18.18181818181818</v>
      </c>
      <c r="U59" s="22">
        <v>-3.6363636363636367</v>
      </c>
      <c r="V59">
        <v>-7.6636363636363631</v>
      </c>
      <c r="W59">
        <v>-11.372727272727271</v>
      </c>
      <c r="X59">
        <v>-2.8909090909090915</v>
      </c>
      <c r="Y59" s="22">
        <v>-18.18181818181818</v>
      </c>
      <c r="Z59" s="22">
        <v>0</v>
      </c>
      <c r="AA59" s="22">
        <v>-2.2727272727272725</v>
      </c>
      <c r="AB59" s="22">
        <v>0</v>
      </c>
      <c r="AC59" s="22">
        <v>0.17272727272727229</v>
      </c>
      <c r="AD59" s="22">
        <v>0.72727272727272707</v>
      </c>
      <c r="AE59" s="22">
        <v>-0.39321789321789263</v>
      </c>
      <c r="AF59" s="22">
        <v>0.18181818181818157</v>
      </c>
      <c r="AG59" s="22">
        <v>5.6230708255712436</v>
      </c>
      <c r="AH59" s="22">
        <v>5.6230708255712436</v>
      </c>
      <c r="AI59" s="45">
        <v>-37.829532207218989</v>
      </c>
      <c r="AJ59" s="22">
        <f>'metrics change p yr noSEES27+30'!AJ70*10</f>
        <v>20.202020202020194</v>
      </c>
      <c r="AK59" s="22">
        <f>'metrics change p yr noSEES27+30'!AK70*10</f>
        <v>36.224312086381062</v>
      </c>
      <c r="AL59" s="22">
        <f>'metrics change p yr noSEES27+30'!AL70*10</f>
        <v>74.15033302994533</v>
      </c>
      <c r="AM59" s="22">
        <v>-30.545454545454543</v>
      </c>
      <c r="AN59" s="22">
        <v>-2.7272727272727271</v>
      </c>
      <c r="AO59" s="22">
        <v>-15.191025726125261</v>
      </c>
      <c r="AP59" s="22">
        <v>-77.336246529200224</v>
      </c>
      <c r="AQ59" s="22">
        <v>-85.882944252547844</v>
      </c>
      <c r="AR59" s="22">
        <v>-89.510929491355213</v>
      </c>
      <c r="AS59" s="22">
        <v>-0.67363636363636381</v>
      </c>
      <c r="AT59" s="22">
        <v>-0.90909090909090917</v>
      </c>
      <c r="AU59" t="str">
        <f>VLOOKUP(A59,'site info'!A:B,2,FALSE)</f>
        <v>NWCA</v>
      </c>
      <c r="AV59" s="24">
        <v>5.7275030639107855E-2</v>
      </c>
      <c r="AW59" s="24">
        <v>3.3343257000677418E-2</v>
      </c>
    </row>
    <row r="60" spans="1:49" x14ac:dyDescent="0.25">
      <c r="A60" t="s">
        <v>304</v>
      </c>
      <c r="B60">
        <f>VLOOKUP(A60,'CCsite list'!A:E,4,FALSE)</f>
        <v>35.395925768663098</v>
      </c>
      <c r="C60">
        <f>VLOOKUP(A60,'CCsite list'!A:E,5,FALSE)</f>
        <v>-76.307783480623797</v>
      </c>
      <c r="D60" s="20">
        <v>5</v>
      </c>
      <c r="E60" s="20" t="s">
        <v>1075</v>
      </c>
      <c r="F60" s="21" t="s">
        <v>46</v>
      </c>
      <c r="G60" s="21" t="s">
        <v>47</v>
      </c>
      <c r="H60" s="21" t="s">
        <v>45</v>
      </c>
      <c r="I60" s="21" t="s">
        <v>37</v>
      </c>
      <c r="J60" s="21" t="s">
        <v>1040</v>
      </c>
      <c r="K60" s="20">
        <v>0.35</v>
      </c>
      <c r="L60" s="22">
        <v>76.8</v>
      </c>
      <c r="M60" s="22">
        <v>76.8</v>
      </c>
      <c r="N60" s="22">
        <v>4140</v>
      </c>
      <c r="O60" s="22">
        <v>5290</v>
      </c>
      <c r="P60" s="22">
        <v>6353.8</v>
      </c>
      <c r="Q60" s="22">
        <v>11643.759999999998</v>
      </c>
      <c r="R60" s="22">
        <v>1.2000000000000011</v>
      </c>
      <c r="S60" s="22">
        <v>6</v>
      </c>
      <c r="T60" s="22">
        <v>4</v>
      </c>
      <c r="U60" s="22">
        <v>2</v>
      </c>
      <c r="V60">
        <v>2.7000000000000046</v>
      </c>
      <c r="W60">
        <v>2.9800000000000004</v>
      </c>
      <c r="X60">
        <v>2.1199999999999974</v>
      </c>
      <c r="Y60" s="22">
        <v>0</v>
      </c>
      <c r="Z60" s="22">
        <v>0.6</v>
      </c>
      <c r="AA60" s="22">
        <v>13</v>
      </c>
      <c r="AB60" s="22">
        <v>6</v>
      </c>
      <c r="AC60" s="22">
        <v>-6.0000000000000497E-2</v>
      </c>
      <c r="AD60" s="22">
        <v>-0.19999999999999929</v>
      </c>
      <c r="AE60" s="22">
        <v>1.9230769230769162E-2</v>
      </c>
      <c r="AF60" s="22">
        <v>0.19999999999999929</v>
      </c>
      <c r="AG60" s="22">
        <v>-1.4291052518928282</v>
      </c>
      <c r="AH60" s="22">
        <v>-1.8305146837150263</v>
      </c>
      <c r="AI60" s="45">
        <v>11.655723920564718</v>
      </c>
      <c r="AJ60" s="22">
        <f>'metrics change p yr noSEES27+30'!AJ75*10</f>
        <v>-36.296296296296305</v>
      </c>
      <c r="AK60" s="22">
        <f>'metrics change p yr noSEES27+30'!AK75*10</f>
        <v>-45.555555555555557</v>
      </c>
      <c r="AL60" s="22">
        <f>'metrics change p yr noSEES27+30'!AL75*10</f>
        <v>14.567090618581602</v>
      </c>
      <c r="AM60" s="22">
        <v>10</v>
      </c>
      <c r="AN60" s="22">
        <v>-2</v>
      </c>
      <c r="AO60" s="22">
        <v>-64.798757408049767</v>
      </c>
      <c r="AP60" s="22">
        <v>-115.76877267817079</v>
      </c>
      <c r="AQ60" s="22">
        <v>-106.62857142857146</v>
      </c>
      <c r="AR60" s="22">
        <v>-165.54179931611833</v>
      </c>
      <c r="AS60" s="22">
        <v>6.8000000000000504E-2</v>
      </c>
      <c r="AT60" s="22">
        <v>4</v>
      </c>
      <c r="AU60" t="str">
        <f>VLOOKUP(A60,'site info'!A:B,2,FALSE)</f>
        <v>NWCA</v>
      </c>
      <c r="AV60" s="24">
        <v>4.0739497707261929E-2</v>
      </c>
      <c r="AW60" s="24">
        <v>2.4096107569481014E-3</v>
      </c>
    </row>
    <row r="61" spans="1:49" x14ac:dyDescent="0.25">
      <c r="A61" t="s">
        <v>148</v>
      </c>
      <c r="B61">
        <f>VLOOKUP(A61,'CCsite list'!A:E,4,FALSE)</f>
        <v>35.42403006</v>
      </c>
      <c r="C61">
        <f>VLOOKUP(A61,'CCsite list'!A:E,5,FALSE)</f>
        <v>-76.901658159999997</v>
      </c>
      <c r="D61" s="20">
        <v>10</v>
      </c>
      <c r="E61" s="20" t="s">
        <v>413</v>
      </c>
      <c r="F61" s="21" t="s">
        <v>46</v>
      </c>
      <c r="G61" s="21" t="s">
        <v>28</v>
      </c>
      <c r="H61" s="21" t="s">
        <v>26</v>
      </c>
      <c r="I61" s="21" t="s">
        <v>37</v>
      </c>
      <c r="J61" s="21" t="s">
        <v>1041</v>
      </c>
      <c r="K61" s="20">
        <v>0.3</v>
      </c>
      <c r="L61" s="22">
        <v>-8.1900000000000013</v>
      </c>
      <c r="M61" s="22">
        <v>-8.1900000000000013</v>
      </c>
      <c r="N61" s="22">
        <v>-54</v>
      </c>
      <c r="O61" s="22">
        <v>-189</v>
      </c>
      <c r="P61" s="22">
        <v>-167</v>
      </c>
      <c r="Q61" s="22">
        <v>-356</v>
      </c>
      <c r="R61" s="22">
        <v>0.5</v>
      </c>
      <c r="S61" s="22">
        <v>-3</v>
      </c>
      <c r="T61" s="22">
        <v>-2</v>
      </c>
      <c r="U61" s="22">
        <v>1</v>
      </c>
      <c r="V61">
        <v>-0.27000000000000135</v>
      </c>
      <c r="W61">
        <v>-0.79000000000000181</v>
      </c>
      <c r="X61">
        <v>0.21999999999999797</v>
      </c>
      <c r="Y61" s="22">
        <v>-1</v>
      </c>
      <c r="Z61" s="22">
        <v>-0.3</v>
      </c>
      <c r="AA61" s="22">
        <v>1.3</v>
      </c>
      <c r="AB61" s="22">
        <v>-1.3</v>
      </c>
      <c r="AC61" s="22">
        <v>4.9999999999999822E-2</v>
      </c>
      <c r="AD61" s="22">
        <v>0.20000000000000018</v>
      </c>
      <c r="AE61" s="22">
        <v>-0.10053981106612753</v>
      </c>
      <c r="AF61" s="22">
        <v>0.19999999999999973</v>
      </c>
      <c r="AG61" s="22">
        <v>0.31907942067031314</v>
      </c>
      <c r="AH61" s="22">
        <v>-0.18155377416339746</v>
      </c>
      <c r="AI61" s="45">
        <v>-2.3131283609621534</v>
      </c>
      <c r="AJ61" s="22">
        <f>'metrics change p yr noSEES27+30'!AJ42*10</f>
        <v>6.4102564102564052</v>
      </c>
      <c r="AK61" s="22">
        <f>'metrics change p yr noSEES27+30'!AK42*10</f>
        <v>10.881801125703564</v>
      </c>
      <c r="AL61" s="22">
        <f>'metrics change p yr noSEES27+30'!AL42*10</f>
        <v>-2.5406196175277742</v>
      </c>
      <c r="AM61" s="22">
        <v>66.799999999999983</v>
      </c>
      <c r="AN61" s="22">
        <v>42</v>
      </c>
      <c r="AO61" s="22">
        <v>15.35415962531976</v>
      </c>
      <c r="AP61" s="22">
        <v>37.274324972040198</v>
      </c>
      <c r="AQ61" s="22">
        <v>-54.005853731989426</v>
      </c>
      <c r="AR61" s="22">
        <v>-22.649918962722857</v>
      </c>
      <c r="AS61" s="22">
        <v>-2.7000000000000135E-2</v>
      </c>
      <c r="AT61" s="22">
        <v>1</v>
      </c>
      <c r="AU61" t="str">
        <f>VLOOKUP(A61,'site info'!A:B,2,FALSE)</f>
        <v>CC</v>
      </c>
      <c r="AV61" s="24">
        <v>7.1753500607357121E-2</v>
      </c>
      <c r="AW61" s="24">
        <v>2.4973063668681109E-3</v>
      </c>
    </row>
    <row r="62" spans="1:49" x14ac:dyDescent="0.25">
      <c r="A62" t="s">
        <v>53</v>
      </c>
      <c r="B62">
        <f>VLOOKUP(A62,'CCsite list'!A:E,4,FALSE)</f>
        <v>35.039586906881297</v>
      </c>
      <c r="C62">
        <f>VLOOKUP(A62,'CCsite list'!A:E,5,FALSE)</f>
        <v>-77.042409509076506</v>
      </c>
      <c r="D62" s="20">
        <v>15</v>
      </c>
      <c r="E62" s="20" t="s">
        <v>413</v>
      </c>
      <c r="F62" s="21" t="s">
        <v>27</v>
      </c>
      <c r="G62" s="21" t="s">
        <v>28</v>
      </c>
      <c r="H62" s="21" t="s">
        <v>26</v>
      </c>
      <c r="I62" s="21" t="s">
        <v>37</v>
      </c>
      <c r="J62" s="21" t="s">
        <v>1040</v>
      </c>
      <c r="K62" s="20">
        <v>0.1</v>
      </c>
      <c r="L62" s="22"/>
      <c r="M62" s="22"/>
      <c r="N62" s="22"/>
      <c r="O62" s="22"/>
      <c r="P62" s="22"/>
      <c r="Q62" s="22"/>
      <c r="R62" s="22"/>
      <c r="S62" s="22">
        <v>23.333333333333336</v>
      </c>
      <c r="T62" s="22">
        <v>20</v>
      </c>
      <c r="U62" s="22">
        <v>3.333333333333333</v>
      </c>
      <c r="V62">
        <v>7.333333333333333</v>
      </c>
      <c r="W62">
        <v>12.32</v>
      </c>
      <c r="X62">
        <v>1.7266666666666659</v>
      </c>
      <c r="Y62" s="22">
        <v>21.333333333333332</v>
      </c>
      <c r="Z62" s="22">
        <v>6.6666666666666666E-2</v>
      </c>
      <c r="AA62" s="22">
        <v>2.6666666666666665</v>
      </c>
      <c r="AB62" s="22">
        <v>1.2666666666666666</v>
      </c>
      <c r="AC62" s="22">
        <v>-0.44000000000000011</v>
      </c>
      <c r="AD62" s="22">
        <v>-1.1999999999999997</v>
      </c>
      <c r="AE62" s="22">
        <v>-0.30681818181818166</v>
      </c>
      <c r="AF62" s="22">
        <v>0.20000000000000048</v>
      </c>
      <c r="AG62" s="22">
        <v>8.9673907627602514</v>
      </c>
      <c r="AH62" s="22">
        <v>9.9394189316104438</v>
      </c>
      <c r="AI62" s="45">
        <v>11.74894676326474</v>
      </c>
      <c r="AJ62" s="22">
        <f>'metrics change p yr noSEES27+30'!AJ9*10</f>
        <v>3.6564625850340162</v>
      </c>
      <c r="AK62" s="22">
        <f>'metrics change p yr noSEES27+30'!AK9*10</f>
        <v>0</v>
      </c>
      <c r="AL62" s="22">
        <f>'metrics change p yr noSEES27+30'!AL9*10</f>
        <v>5.7494899513139641</v>
      </c>
      <c r="AM62" s="22">
        <v>114.93333333333337</v>
      </c>
      <c r="AN62" s="22">
        <v>0.66666666666666663</v>
      </c>
      <c r="AO62" s="22">
        <v>16.603235014272148</v>
      </c>
      <c r="AP62" s="22">
        <v>0</v>
      </c>
      <c r="AQ62" s="22">
        <v>105.68085106382978</v>
      </c>
      <c r="AR62" s="22">
        <v>-36.141519911153431</v>
      </c>
      <c r="AS62" s="22">
        <v>0.72066666666666668</v>
      </c>
      <c r="AT62" s="22">
        <v>1.3333333333333333</v>
      </c>
      <c r="AU62" t="str">
        <f>VLOOKUP(A62,'site info'!A:B,2,FALSE)</f>
        <v>CC</v>
      </c>
      <c r="AV62" s="24">
        <v>1.1698476444012319E-2</v>
      </c>
      <c r="AW62" s="24">
        <v>3.799281673626681E-2</v>
      </c>
    </row>
    <row r="63" spans="1:49" x14ac:dyDescent="0.25">
      <c r="A63" t="s">
        <v>238</v>
      </c>
      <c r="B63">
        <f>VLOOKUP(A63,'CCsite list'!A:E,4,FALSE)</f>
        <v>35.7877505166962</v>
      </c>
      <c r="C63">
        <f>VLOOKUP(A63,'CCsite list'!A:E,5,FALSE)</f>
        <v>-75.881066575975794</v>
      </c>
      <c r="D63" s="20">
        <v>5</v>
      </c>
      <c r="E63" s="20" t="s">
        <v>1075</v>
      </c>
      <c r="F63" s="21" t="s">
        <v>27</v>
      </c>
      <c r="G63" s="21" t="s">
        <v>28</v>
      </c>
      <c r="H63" s="21" t="s">
        <v>26</v>
      </c>
      <c r="I63" s="21" t="s">
        <v>37</v>
      </c>
      <c r="J63" s="21" t="s">
        <v>1044</v>
      </c>
      <c r="K63" s="20">
        <v>0.60960000000000003</v>
      </c>
      <c r="L63" s="22">
        <v>-10.700000000000017</v>
      </c>
      <c r="M63" s="22">
        <v>-10.700000000000017</v>
      </c>
      <c r="N63" s="22">
        <v>-1736.3999999999999</v>
      </c>
      <c r="O63" s="22">
        <v>-2346</v>
      </c>
      <c r="P63" s="22">
        <v>-968.2</v>
      </c>
      <c r="Q63" s="22">
        <v>-3314.1919999999991</v>
      </c>
      <c r="R63" s="22">
        <v>0.79999999999999982</v>
      </c>
      <c r="S63" s="22">
        <v>-2</v>
      </c>
      <c r="T63" s="22">
        <v>0</v>
      </c>
      <c r="U63" s="22">
        <v>-2</v>
      </c>
      <c r="V63">
        <v>-0.67999999999999616</v>
      </c>
      <c r="W63">
        <v>0</v>
      </c>
      <c r="X63">
        <v>-0.72000000000000064</v>
      </c>
      <c r="Y63" s="22">
        <v>-2</v>
      </c>
      <c r="Z63" s="22">
        <v>0</v>
      </c>
      <c r="AA63" s="22">
        <v>0</v>
      </c>
      <c r="AB63" s="22">
        <v>0</v>
      </c>
      <c r="AC63" s="22">
        <v>0.32000000000000028</v>
      </c>
      <c r="AD63" s="22">
        <v>0</v>
      </c>
      <c r="AE63" s="22">
        <v>0.33333333333333393</v>
      </c>
      <c r="AF63" s="22">
        <v>0.20000000000000107</v>
      </c>
      <c r="AG63" s="22">
        <v>2.9268137957672025E-2</v>
      </c>
      <c r="AH63" s="22">
        <v>0</v>
      </c>
      <c r="AI63" s="45">
        <v>0.19114485316421792</v>
      </c>
      <c r="AJ63" s="22">
        <f>'metrics change p yr noSEES27+30'!AJ5*10</f>
        <v>14.210526315789465</v>
      </c>
      <c r="AK63" s="22">
        <f>'metrics change p yr noSEES27+30'!AK5*10</f>
        <v>0</v>
      </c>
      <c r="AL63" s="22">
        <f>'metrics change p yr noSEES27+30'!AL5*10</f>
        <v>-18.979496020720404</v>
      </c>
      <c r="AM63" s="22">
        <v>-56.200000000000045</v>
      </c>
      <c r="AN63" s="22">
        <v>4</v>
      </c>
      <c r="AO63" s="22">
        <v>44.075304540420809</v>
      </c>
      <c r="AP63" s="22">
        <v>-87.973130335197141</v>
      </c>
      <c r="AQ63" s="22">
        <v>-121.41834093268332</v>
      </c>
      <c r="AR63" s="22">
        <v>-43.584139868872924</v>
      </c>
      <c r="AS63" s="22">
        <v>-6.7999999999999616E-2</v>
      </c>
      <c r="AT63" s="22">
        <v>0</v>
      </c>
      <c r="AU63" t="str">
        <f>VLOOKUP(A63,'site info'!A:B,2,FALSE)</f>
        <v>NWCA</v>
      </c>
      <c r="AV63" s="24">
        <v>0.19076305088103407</v>
      </c>
      <c r="AW63" s="24">
        <v>2.5197133567134163E-2</v>
      </c>
    </row>
    <row r="64" spans="1:49" x14ac:dyDescent="0.25">
      <c r="A64" t="s">
        <v>277</v>
      </c>
      <c r="B64">
        <f>VLOOKUP(A64,'CCsite list'!A:E,4,FALSE)</f>
        <v>35.601862207983501</v>
      </c>
      <c r="C64">
        <f>VLOOKUP(A64,'CCsite list'!A:E,5,FALSE)</f>
        <v>-75.818565453844201</v>
      </c>
      <c r="D64" s="20">
        <v>5</v>
      </c>
      <c r="E64" s="20" t="s">
        <v>1075</v>
      </c>
      <c r="F64" s="21" t="s">
        <v>46</v>
      </c>
      <c r="G64" s="21" t="s">
        <v>47</v>
      </c>
      <c r="H64" s="21" t="s">
        <v>257</v>
      </c>
      <c r="I64" s="21" t="s">
        <v>37</v>
      </c>
      <c r="J64" s="21" t="s">
        <v>1040</v>
      </c>
      <c r="K64" s="20">
        <v>0.3</v>
      </c>
      <c r="L64" s="22">
        <v>-40.200000000000003</v>
      </c>
      <c r="M64" s="22">
        <v>-40.200000000000003</v>
      </c>
      <c r="N64" s="22">
        <v>-2599</v>
      </c>
      <c r="O64" s="22">
        <v>276</v>
      </c>
      <c r="P64" s="22">
        <v>-1966.8000000000011</v>
      </c>
      <c r="Q64" s="22">
        <v>-1690.6399999999994</v>
      </c>
      <c r="R64" s="22">
        <v>-0.40000000000000036</v>
      </c>
      <c r="S64" s="22">
        <v>4</v>
      </c>
      <c r="T64" s="22">
        <v>4</v>
      </c>
      <c r="U64" s="22">
        <v>0</v>
      </c>
      <c r="V64">
        <v>5.3799999999999937</v>
      </c>
      <c r="W64">
        <v>6.1399999999999988</v>
      </c>
      <c r="X64">
        <v>0</v>
      </c>
      <c r="Y64" s="22">
        <v>4</v>
      </c>
      <c r="Z64" s="22">
        <v>0</v>
      </c>
      <c r="AA64" s="22">
        <v>0</v>
      </c>
      <c r="AB64" s="22">
        <v>0</v>
      </c>
      <c r="AC64" s="22">
        <v>0.30000000000000071</v>
      </c>
      <c r="AD64" s="22">
        <v>0.20000000000000107</v>
      </c>
      <c r="AE64" s="22">
        <v>0</v>
      </c>
      <c r="AF64" s="22">
        <v>0.20000000000000107</v>
      </c>
      <c r="AG64" s="22">
        <v>5.4057930418546718</v>
      </c>
      <c r="AH64" s="22">
        <v>5.414513147223353</v>
      </c>
      <c r="AI64" s="45">
        <v>0</v>
      </c>
      <c r="AJ64" s="22">
        <f>'metrics change p yr noSEES27+30'!AJ49*10</f>
        <v>0</v>
      </c>
      <c r="AK64" s="22">
        <f>'metrics change p yr noSEES27+30'!AK49*10</f>
        <v>0</v>
      </c>
      <c r="AL64" s="22">
        <f>'metrics change p yr noSEES27+30'!AL49*10</f>
        <v>-5.6843418860808015E-14</v>
      </c>
      <c r="AM64" s="22">
        <v>0</v>
      </c>
      <c r="AN64" s="22">
        <v>0</v>
      </c>
      <c r="AO64" s="22">
        <v>25.36217745475831</v>
      </c>
      <c r="AP64" s="22">
        <v>0</v>
      </c>
      <c r="AQ64" s="22">
        <v>0</v>
      </c>
      <c r="AR64" s="22">
        <v>0</v>
      </c>
      <c r="AS64" s="22">
        <v>0.53799999999999937</v>
      </c>
      <c r="AT64" s="22">
        <v>0</v>
      </c>
      <c r="AU64" t="str">
        <f>VLOOKUP(A64,'site info'!A:B,2,FALSE)</f>
        <v>NWCA</v>
      </c>
      <c r="AV64" s="24">
        <v>0.20843641858187834</v>
      </c>
      <c r="AW64" s="24">
        <v>2.5612496949748345E-5</v>
      </c>
    </row>
    <row r="65" spans="1:49" x14ac:dyDescent="0.25">
      <c r="A65" t="s">
        <v>411</v>
      </c>
      <c r="B65">
        <f>VLOOKUP(A65,'CCsite list'!A:E,4,FALSE)</f>
        <v>35.332844000000001</v>
      </c>
      <c r="C65">
        <f>VLOOKUP(A65,'CCsite list'!A:E,5,FALSE)</f>
        <v>-76.735923</v>
      </c>
      <c r="D65" s="20">
        <v>9</v>
      </c>
      <c r="E65" s="20" t="s">
        <v>413</v>
      </c>
      <c r="F65" s="21" t="s">
        <v>55</v>
      </c>
      <c r="G65" s="21" t="s">
        <v>77</v>
      </c>
      <c r="H65" s="21" t="s">
        <v>26</v>
      </c>
      <c r="I65" s="21" t="s">
        <v>37</v>
      </c>
      <c r="J65" s="21"/>
      <c r="K65" s="20">
        <v>0.3</v>
      </c>
      <c r="L65" s="22"/>
      <c r="M65" s="22"/>
      <c r="N65" s="22"/>
      <c r="O65" s="22"/>
      <c r="P65" s="22"/>
      <c r="Q65" s="22"/>
      <c r="R65" s="22"/>
      <c r="S65" s="22">
        <v>4.4444444444444446</v>
      </c>
      <c r="T65" s="22">
        <v>5.5555555555555554</v>
      </c>
      <c r="U65" s="22">
        <v>-1.1111111111111112</v>
      </c>
      <c r="V65">
        <v>1.8999999999999979</v>
      </c>
      <c r="W65">
        <v>5.4333333333333318</v>
      </c>
      <c r="X65">
        <v>-0.97777777777777863</v>
      </c>
      <c r="Y65" s="22">
        <v>5.5555555555555554</v>
      </c>
      <c r="Z65" s="22">
        <v>-11.222222222222221</v>
      </c>
      <c r="AA65" s="22">
        <v>-6.1111111111111116</v>
      </c>
      <c r="AB65" s="22">
        <v>-6.1111111111111116</v>
      </c>
      <c r="AC65" s="22">
        <v>0.3555555555555559</v>
      </c>
      <c r="AD65" s="22">
        <v>0.55555555555555558</v>
      </c>
      <c r="AE65" s="22">
        <v>0.1476301476301472</v>
      </c>
      <c r="AF65" s="22">
        <v>0.22222222222222193</v>
      </c>
      <c r="AG65" s="22">
        <v>3.6741224623725839</v>
      </c>
      <c r="AH65" s="22">
        <v>5.6110525440661085</v>
      </c>
      <c r="AI65" s="45">
        <v>-1.5352846783026348</v>
      </c>
      <c r="AJ65" s="22">
        <f>'metrics change p yr noSEES27+30'!AJ38*10</f>
        <v>9.2592592592592702</v>
      </c>
      <c r="AK65" s="22">
        <f>'metrics change p yr noSEES27+30'!AK38*10</f>
        <v>-12.820512820512814</v>
      </c>
      <c r="AL65" s="22">
        <f>'metrics change p yr noSEES27+30'!AL38*10</f>
        <v>14.197004090103233</v>
      </c>
      <c r="AM65" s="22"/>
      <c r="AN65" s="22"/>
      <c r="AO65" s="22"/>
      <c r="AP65" s="22"/>
      <c r="AQ65" s="22"/>
      <c r="AR65" s="22"/>
      <c r="AS65" s="22">
        <v>0.25333333333333358</v>
      </c>
      <c r="AT65" s="22">
        <v>-1.1111111111111112</v>
      </c>
      <c r="AU65" t="str">
        <f>VLOOKUP(A65,'site info'!A:B,2,FALSE)</f>
        <v>PCS</v>
      </c>
      <c r="AV65" s="24">
        <v>8.3287103814026292E-2</v>
      </c>
      <c r="AW65" s="24">
        <v>5.1920892010446943E-3</v>
      </c>
    </row>
    <row r="66" spans="1:49" x14ac:dyDescent="0.25">
      <c r="A66" t="s">
        <v>334</v>
      </c>
      <c r="B66">
        <f>VLOOKUP(A66,'CCsite list'!A:E,4,FALSE)</f>
        <v>35.478847999999999</v>
      </c>
      <c r="C66">
        <f>VLOOKUP(A66,'CCsite list'!A:E,5,FALSE)</f>
        <v>-76.855399000000006</v>
      </c>
      <c r="D66" s="20">
        <v>9</v>
      </c>
      <c r="E66" s="20" t="s">
        <v>413</v>
      </c>
      <c r="F66" s="21" t="s">
        <v>27</v>
      </c>
      <c r="G66" s="21" t="s">
        <v>28</v>
      </c>
      <c r="H66" s="21" t="s">
        <v>26</v>
      </c>
      <c r="I66" s="21" t="s">
        <v>37</v>
      </c>
      <c r="J66" s="21"/>
      <c r="K66" s="20">
        <v>1.55</v>
      </c>
      <c r="L66" s="22"/>
      <c r="M66" s="22"/>
      <c r="N66" s="22"/>
      <c r="O66" s="22"/>
      <c r="P66" s="22"/>
      <c r="Q66" s="22"/>
      <c r="R66" s="22"/>
      <c r="S66" s="22">
        <v>36.666666666666664</v>
      </c>
      <c r="T66" s="22">
        <v>20</v>
      </c>
      <c r="U66" s="22">
        <v>16.666666666666668</v>
      </c>
      <c r="V66">
        <v>10.088888888888894</v>
      </c>
      <c r="W66">
        <v>13.899999999999999</v>
      </c>
      <c r="X66">
        <v>7.7333333333333352</v>
      </c>
      <c r="Y66" s="22">
        <v>34.444444444444443</v>
      </c>
      <c r="Z66" s="22">
        <v>6.7777777777777768</v>
      </c>
      <c r="AA66" s="22">
        <v>4.1111111111111116</v>
      </c>
      <c r="AB66" s="22">
        <v>2.1111111111111112</v>
      </c>
      <c r="AC66" s="22">
        <v>-0.6666666666666663</v>
      </c>
      <c r="AD66" s="22">
        <v>-1.2222222222222228</v>
      </c>
      <c r="AE66" s="22">
        <v>-0.47619047619047644</v>
      </c>
      <c r="AF66" s="22">
        <v>0.2222222222222224</v>
      </c>
      <c r="AG66" s="22">
        <v>10.798663635913021</v>
      </c>
      <c r="AH66" s="22">
        <v>9.1705073406907598</v>
      </c>
      <c r="AI66" s="45">
        <v>60.444841984912756</v>
      </c>
      <c r="AJ66" s="22">
        <f>'metrics change p yr noSEES27+30'!AJ18*10</f>
        <v>16.671658181092141</v>
      </c>
      <c r="AK66" s="22">
        <f>'metrics change p yr noSEES27+30'!AK18*10</f>
        <v>22.222222222222221</v>
      </c>
      <c r="AL66" s="22">
        <f>'metrics change p yr noSEES27+30'!AL18*10</f>
        <v>18.367057138411667</v>
      </c>
      <c r="AM66" s="22"/>
      <c r="AN66" s="22"/>
      <c r="AO66" s="22"/>
      <c r="AP66" s="22"/>
      <c r="AQ66" s="22"/>
      <c r="AR66" s="22"/>
      <c r="AS66" s="22">
        <v>0.96777777777777829</v>
      </c>
      <c r="AT66" s="22">
        <v>2.2222222222222223</v>
      </c>
      <c r="AU66" t="str">
        <f>VLOOKUP(A66,'site info'!A:B,2,FALSE)</f>
        <v>PCS</v>
      </c>
      <c r="AV66" s="24">
        <v>2.6587349616260809E-2</v>
      </c>
      <c r="AW66" s="24">
        <v>5.3618051364244541E-3</v>
      </c>
    </row>
    <row r="67" spans="1:49" x14ac:dyDescent="0.25">
      <c r="A67" t="s">
        <v>359</v>
      </c>
      <c r="B67">
        <f>VLOOKUP(A67,'CCsite list'!A:E,4,FALSE)</f>
        <v>35.367227999999997</v>
      </c>
      <c r="C67">
        <f>VLOOKUP(A67,'CCsite list'!A:E,5,FALSE)</f>
        <v>-76.750377</v>
      </c>
      <c r="D67" s="20">
        <v>9</v>
      </c>
      <c r="E67" s="20" t="s">
        <v>413</v>
      </c>
      <c r="F67" s="21" t="s">
        <v>46</v>
      </c>
      <c r="G67" s="21" t="s">
        <v>28</v>
      </c>
      <c r="H67" s="21" t="s">
        <v>26</v>
      </c>
      <c r="I67" s="21" t="s">
        <v>37</v>
      </c>
      <c r="J67" s="21"/>
      <c r="K67" s="20">
        <v>0.15</v>
      </c>
      <c r="L67" s="22"/>
      <c r="M67" s="22"/>
      <c r="N67" s="22"/>
      <c r="O67" s="22"/>
      <c r="P67" s="22"/>
      <c r="Q67" s="22"/>
      <c r="R67" s="22"/>
      <c r="S67" s="22">
        <v>-12.222222222222223</v>
      </c>
      <c r="T67" s="22">
        <v>-2.2222222222222223</v>
      </c>
      <c r="U67" s="22">
        <v>-10</v>
      </c>
      <c r="V67">
        <v>-3.5777777777777735</v>
      </c>
      <c r="W67">
        <v>-2.066666666666666</v>
      </c>
      <c r="X67">
        <v>-5.0777777777777766</v>
      </c>
      <c r="Y67" s="22">
        <v>-13.333333333333332</v>
      </c>
      <c r="Z67" s="22">
        <v>21.666666666666664</v>
      </c>
      <c r="AA67" s="22">
        <v>1.5555555555555556</v>
      </c>
      <c r="AB67" s="22">
        <v>3.666666666666667</v>
      </c>
      <c r="AC67" s="22">
        <v>8.8888888888888976E-2</v>
      </c>
      <c r="AD67" s="22">
        <v>-0.33333333333333409</v>
      </c>
      <c r="AE67" s="22">
        <v>0.64102564102564075</v>
      </c>
      <c r="AF67" s="22">
        <v>0.2222222222222224</v>
      </c>
      <c r="AG67" s="22">
        <v>-3.8945182044802236</v>
      </c>
      <c r="AH67" s="22">
        <v>-3.2140473364091093</v>
      </c>
      <c r="AI67" s="45">
        <v>-21.531415697809564</v>
      </c>
      <c r="AJ67" s="22">
        <f>'metrics change p yr noSEES27+30'!AJ32*10</f>
        <v>22.376543209876537</v>
      </c>
      <c r="AK67" s="22">
        <f>'metrics change p yr noSEES27+30'!AK32*10</f>
        <v>42.264752791068574</v>
      </c>
      <c r="AL67" s="22">
        <f>'metrics change p yr noSEES27+30'!AL32*10</f>
        <v>26.892810201651905</v>
      </c>
      <c r="AM67" s="22"/>
      <c r="AN67" s="22"/>
      <c r="AO67" s="22"/>
      <c r="AP67" s="22"/>
      <c r="AQ67" s="22"/>
      <c r="AR67" s="22"/>
      <c r="AS67" s="22">
        <v>-0.37000000000000022</v>
      </c>
      <c r="AT67" s="22">
        <v>0</v>
      </c>
      <c r="AU67" t="str">
        <f>VLOOKUP(A67,'site info'!A:B,2,FALSE)</f>
        <v>PCS</v>
      </c>
      <c r="AV67" s="24">
        <v>1.5556934700767716E-2</v>
      </c>
      <c r="AW67" s="24">
        <v>3.5013599774027841E-2</v>
      </c>
    </row>
    <row r="68" spans="1:49" x14ac:dyDescent="0.25">
      <c r="A68" t="s">
        <v>513</v>
      </c>
      <c r="B68">
        <f>VLOOKUP(A68,'CCsite list'!A:E,4,FALSE)</f>
        <v>35.527850540000003</v>
      </c>
      <c r="C68">
        <f>VLOOKUP(A68,'CCsite list'!A:E,5,FALSE)</f>
        <v>-75.979095950000001</v>
      </c>
      <c r="D68" s="20">
        <v>7</v>
      </c>
      <c r="E68" s="20" t="s">
        <v>1075</v>
      </c>
      <c r="F68" s="21" t="s">
        <v>46</v>
      </c>
      <c r="G68" s="21" t="s">
        <v>77</v>
      </c>
      <c r="H68" s="21" t="s">
        <v>26</v>
      </c>
      <c r="I68" s="21" t="s">
        <v>37</v>
      </c>
      <c r="J68" s="21" t="s">
        <v>1040</v>
      </c>
      <c r="K68" s="20">
        <v>0.15</v>
      </c>
      <c r="L68" s="22"/>
      <c r="M68" s="22"/>
      <c r="N68" s="22">
        <v>5912.1574428571421</v>
      </c>
      <c r="O68" s="22">
        <v>-125.28571428571419</v>
      </c>
      <c r="P68" s="22">
        <v>982.28571428571411</v>
      </c>
      <c r="Q68" s="22">
        <v>857.19610358095247</v>
      </c>
      <c r="R68" s="22">
        <v>-1.285714285714286</v>
      </c>
      <c r="S68" s="22">
        <v>-20</v>
      </c>
      <c r="T68" s="22">
        <v>-7.1428571428571432</v>
      </c>
      <c r="U68" s="22">
        <v>-14.285714285714286</v>
      </c>
      <c r="V68">
        <v>-15.52857142857143</v>
      </c>
      <c r="W68">
        <v>-8.8428571428571434</v>
      </c>
      <c r="X68">
        <v>-21.314285714285713</v>
      </c>
      <c r="Y68" s="22">
        <v>-17.142857142857142</v>
      </c>
      <c r="Z68" s="22">
        <v>0</v>
      </c>
      <c r="AA68" s="22">
        <v>0</v>
      </c>
      <c r="AB68" s="22">
        <v>0</v>
      </c>
      <c r="AC68" s="22">
        <v>2.0571428571428565</v>
      </c>
      <c r="AD68" s="22">
        <v>1.9999999999999993</v>
      </c>
      <c r="AE68" s="22">
        <v>-1.2362637362637356</v>
      </c>
      <c r="AF68" s="22">
        <v>0.28571428571428531</v>
      </c>
      <c r="AG68" s="22">
        <v>10.199261611650559</v>
      </c>
      <c r="AH68" s="22">
        <v>13.830398793119372</v>
      </c>
      <c r="AI68" s="45">
        <v>-131.55807320608608</v>
      </c>
      <c r="AJ68" s="22">
        <f>'metrics change p yr noSEES27+30'!AJ65*10</f>
        <v>57.142857142857146</v>
      </c>
      <c r="AK68" s="22">
        <f>'metrics change p yr noSEES27+30'!AK65*10</f>
        <v>63.492063492063487</v>
      </c>
      <c r="AL68" s="22">
        <f>'metrics change p yr noSEES27+30'!AL65*10</f>
        <v>6.6085619079015405</v>
      </c>
      <c r="AM68" s="22">
        <v>-313.71428571428572</v>
      </c>
      <c r="AN68" s="22">
        <v>-87.142857142857139</v>
      </c>
      <c r="AO68" s="22">
        <v>5.1403983161180893</v>
      </c>
      <c r="AP68" s="22">
        <v>-141.5499956788523</v>
      </c>
      <c r="AQ68" s="22">
        <v>-130.62632643002988</v>
      </c>
      <c r="AR68" s="22">
        <v>51.31761442441055</v>
      </c>
      <c r="AS68" s="22">
        <v>-1.3942857142857148</v>
      </c>
      <c r="AT68" s="22">
        <v>0</v>
      </c>
      <c r="AU68" t="str">
        <f>VLOOKUP(A68,'site info'!A:B,2,FALSE)</f>
        <v>SEES</v>
      </c>
      <c r="AV68" s="24">
        <v>1.3437249020722132E-2</v>
      </c>
      <c r="AW68" s="24">
        <v>8.9509871408643166E-2</v>
      </c>
    </row>
    <row r="69" spans="1:49" x14ac:dyDescent="0.25">
      <c r="A69" t="s">
        <v>421</v>
      </c>
      <c r="B69">
        <f>VLOOKUP(A69,'CCsite list'!A:E,4,FALSE)</f>
        <v>35.349780000000003</v>
      </c>
      <c r="C69">
        <f>VLOOKUP(A69,'CCsite list'!A:E,5,FALSE)</f>
        <v>-76.845633000000007</v>
      </c>
      <c r="D69" s="20">
        <v>9</v>
      </c>
      <c r="E69" s="20" t="s">
        <v>413</v>
      </c>
      <c r="F69" s="21" t="s">
        <v>27</v>
      </c>
      <c r="G69" s="21" t="s">
        <v>28</v>
      </c>
      <c r="H69" s="21" t="s">
        <v>26</v>
      </c>
      <c r="I69" s="21" t="s">
        <v>29</v>
      </c>
      <c r="J69" s="21"/>
      <c r="K69" s="20">
        <v>3.1</v>
      </c>
      <c r="L69" s="22"/>
      <c r="M69" s="22"/>
      <c r="N69" s="22"/>
      <c r="O69" s="22"/>
      <c r="P69" s="22"/>
      <c r="Q69" s="22"/>
      <c r="R69" s="22"/>
      <c r="S69" s="22">
        <v>20</v>
      </c>
      <c r="T69" s="22">
        <v>16.666666666666668</v>
      </c>
      <c r="U69" s="22">
        <v>3.333333333333333</v>
      </c>
      <c r="V69">
        <v>10.077777777777779</v>
      </c>
      <c r="W69">
        <v>24.475555555555552</v>
      </c>
      <c r="X69">
        <v>2.833333333333337</v>
      </c>
      <c r="Y69" s="22">
        <v>17.777777777777779</v>
      </c>
      <c r="Z69" s="22">
        <v>2.4444444444444446</v>
      </c>
      <c r="AA69" s="22">
        <v>7.4444444444444446</v>
      </c>
      <c r="AB69" s="22">
        <v>3.6666666666666665</v>
      </c>
      <c r="AC69" s="22">
        <v>-0.68888888888888899</v>
      </c>
      <c r="AD69" s="22">
        <v>-0.6666666666666663</v>
      </c>
      <c r="AE69" s="22">
        <v>-0.94871794871794879</v>
      </c>
      <c r="AF69" s="22">
        <v>0.33333333333333359</v>
      </c>
      <c r="AG69" s="22">
        <v>6.8719070796028152</v>
      </c>
      <c r="AH69" s="22">
        <v>12.08507604535907</v>
      </c>
      <c r="AI69" s="45">
        <v>-11.057778857340633</v>
      </c>
      <c r="AJ69" s="22">
        <f>'metrics change p yr noSEES27+30'!AJ52*10</f>
        <v>12.96296296296296</v>
      </c>
      <c r="AK69" s="22">
        <f>'metrics change p yr noSEES27+30'!AK52*10</f>
        <v>45.751633986928098</v>
      </c>
      <c r="AL69" s="22">
        <f>'metrics change p yr noSEES27+30'!AL52*10</f>
        <v>22.093414860947295</v>
      </c>
      <c r="AM69" s="22"/>
      <c r="AN69" s="22"/>
      <c r="AO69" s="22"/>
      <c r="AP69" s="22"/>
      <c r="AQ69" s="22"/>
      <c r="AR69" s="22"/>
      <c r="AS69" s="22">
        <v>0.92888888888888865</v>
      </c>
      <c r="AT69" s="22">
        <v>2.2222222222222223</v>
      </c>
      <c r="AU69" t="str">
        <f>VLOOKUP(A69,'site info'!A:B,2,FALSE)</f>
        <v>PCS</v>
      </c>
      <c r="AV69" s="24">
        <v>1.8910818152842467E-2</v>
      </c>
      <c r="AW69" s="24">
        <v>1.3875870578404875E-2</v>
      </c>
    </row>
    <row r="70" spans="1:49" x14ac:dyDescent="0.25">
      <c r="A70" t="s">
        <v>376</v>
      </c>
      <c r="B70">
        <f>VLOOKUP(A70,'CCsite list'!A:E,4,FALSE)</f>
        <v>35.373322999999999</v>
      </c>
      <c r="C70">
        <f>VLOOKUP(A70,'CCsite list'!A:E,5,FALSE)</f>
        <v>-76.757002999999997</v>
      </c>
      <c r="D70" s="20">
        <v>8</v>
      </c>
      <c r="E70" s="20" t="s">
        <v>1075</v>
      </c>
      <c r="F70" s="21" t="s">
        <v>46</v>
      </c>
      <c r="G70" s="21" t="s">
        <v>28</v>
      </c>
      <c r="H70" s="21" t="s">
        <v>26</v>
      </c>
      <c r="I70" s="21" t="s">
        <v>37</v>
      </c>
      <c r="J70" s="21"/>
      <c r="K70" s="20">
        <v>0.25</v>
      </c>
      <c r="L70" s="22"/>
      <c r="M70" s="22"/>
      <c r="N70" s="22"/>
      <c r="O70" s="22"/>
      <c r="P70" s="22"/>
      <c r="Q70" s="22"/>
      <c r="R70" s="22"/>
      <c r="S70" s="22">
        <v>-11.25</v>
      </c>
      <c r="T70" s="22">
        <v>-6.25</v>
      </c>
      <c r="U70" s="22">
        <v>-5</v>
      </c>
      <c r="V70">
        <v>-5.2250000000000014</v>
      </c>
      <c r="W70">
        <v>-6.35</v>
      </c>
      <c r="X70">
        <v>-4.3374999999999995</v>
      </c>
      <c r="Y70" s="22">
        <v>-12.5</v>
      </c>
      <c r="Z70" s="22">
        <v>19.875</v>
      </c>
      <c r="AA70" s="22">
        <v>9.25</v>
      </c>
      <c r="AB70" s="22">
        <v>9.25</v>
      </c>
      <c r="AC70" s="22">
        <v>-5.0000000000000044E-2</v>
      </c>
      <c r="AD70" s="22">
        <v>-0.87499999999999967</v>
      </c>
      <c r="AE70" s="22">
        <v>0.58928571428571441</v>
      </c>
      <c r="AF70" s="22">
        <v>0.37499999999999978</v>
      </c>
      <c r="AG70" s="22">
        <v>-5.1405534755973248</v>
      </c>
      <c r="AH70" s="22">
        <v>-6.2858376759986045</v>
      </c>
      <c r="AI70" s="45">
        <v>-13.437955796815659</v>
      </c>
      <c r="AJ70" s="22">
        <f>'metrics change p yr noSEES27+30'!AJ33*10</f>
        <v>16.203703703703709</v>
      </c>
      <c r="AK70" s="22">
        <f>'metrics change p yr noSEES27+30'!AK33*10</f>
        <v>32.451923076923073</v>
      </c>
      <c r="AL70" s="22">
        <f>'metrics change p yr noSEES27+30'!AL33*10</f>
        <v>23.594929236743223</v>
      </c>
      <c r="AM70" s="22"/>
      <c r="AN70" s="22"/>
      <c r="AO70" s="22"/>
      <c r="AP70" s="22"/>
      <c r="AQ70" s="22"/>
      <c r="AR70" s="22"/>
      <c r="AS70" s="22">
        <v>-0.62</v>
      </c>
      <c r="AT70" s="22">
        <v>1.25</v>
      </c>
      <c r="AU70" t="str">
        <f>VLOOKUP(A70,'site info'!A:B,2,FALSE)</f>
        <v>PCS</v>
      </c>
      <c r="AV70" s="24">
        <v>5.0173734226684787E-2</v>
      </c>
      <c r="AW70" s="24">
        <v>3.715437587388766E-2</v>
      </c>
    </row>
    <row r="71" spans="1:49" x14ac:dyDescent="0.25">
      <c r="A71" t="s">
        <v>503</v>
      </c>
      <c r="B71">
        <f>VLOOKUP(A71,'CCsite list'!A:E,4,FALSE)</f>
        <v>35.933129999999998</v>
      </c>
      <c r="C71">
        <f>VLOOKUP(A71,'CCsite list'!A:E,5,FALSE)</f>
        <v>-76.363560000000007</v>
      </c>
      <c r="D71" s="20">
        <v>7</v>
      </c>
      <c r="E71" s="20" t="s">
        <v>1075</v>
      </c>
      <c r="F71" s="21" t="s">
        <v>46</v>
      </c>
      <c r="G71" s="21" t="s">
        <v>28</v>
      </c>
      <c r="H71" s="21" t="s">
        <v>26</v>
      </c>
      <c r="I71" s="21" t="s">
        <v>37</v>
      </c>
      <c r="J71" s="21" t="s">
        <v>1041</v>
      </c>
      <c r="K71" s="20">
        <v>2.25</v>
      </c>
      <c r="L71" s="22"/>
      <c r="M71" s="22"/>
      <c r="N71" s="22">
        <v>-39.585620685714289</v>
      </c>
      <c r="O71" s="22">
        <v>-254.57142857142856</v>
      </c>
      <c r="P71" s="22">
        <v>-82.999999999999986</v>
      </c>
      <c r="Q71" s="22">
        <v>-337.58288582857142</v>
      </c>
      <c r="R71" s="22">
        <v>1.1428571428571426</v>
      </c>
      <c r="S71" s="22">
        <v>-30</v>
      </c>
      <c r="T71" s="22">
        <v>-5.7142857142857135</v>
      </c>
      <c r="U71" s="22">
        <v>-24.285714285714285</v>
      </c>
      <c r="V71">
        <v>-9.0571428571428623</v>
      </c>
      <c r="W71">
        <v>-13.000000000000004</v>
      </c>
      <c r="X71">
        <v>-8.6857142857142868</v>
      </c>
      <c r="Y71" s="22">
        <v>-30</v>
      </c>
      <c r="Z71" s="22">
        <v>-0.28571428571428575</v>
      </c>
      <c r="AA71" s="22">
        <v>-3.1428571428571432</v>
      </c>
      <c r="AB71" s="22">
        <v>0</v>
      </c>
      <c r="AC71" s="22">
        <v>0.10000000000000039</v>
      </c>
      <c r="AD71" s="22">
        <v>0</v>
      </c>
      <c r="AE71" s="22">
        <v>0.18552875695732879</v>
      </c>
      <c r="AF71" s="22">
        <v>0.42857142857142827</v>
      </c>
      <c r="AG71" s="22">
        <v>-10.019343260601222</v>
      </c>
      <c r="AH71" s="22">
        <v>-14.142135623730951</v>
      </c>
      <c r="AI71" s="45">
        <v>-88.879931933141009</v>
      </c>
      <c r="AJ71" s="22">
        <f>'metrics change p yr noSEES27+30'!AJ64*10</f>
        <v>-4.1889354326159181</v>
      </c>
      <c r="AK71" s="22">
        <f>'metrics change p yr noSEES27+30'!AK64*10</f>
        <v>-17.857142857142858</v>
      </c>
      <c r="AL71" s="22">
        <f>'metrics change p yr noSEES27+30'!AL64*10</f>
        <v>-1.1940806833741218</v>
      </c>
      <c r="AM71" s="22">
        <v>-72.428571428571416</v>
      </c>
      <c r="AN71" s="22">
        <v>-58.571428571428569</v>
      </c>
      <c r="AO71" s="22">
        <v>144.47592067988668</v>
      </c>
      <c r="AP71" s="22">
        <v>-88.715400993612491</v>
      </c>
      <c r="AQ71" s="22">
        <v>-35.709788498299105</v>
      </c>
      <c r="AR71" s="22">
        <v>243.40425531914883</v>
      </c>
      <c r="AS71" s="22">
        <v>-0.97999999999999987</v>
      </c>
      <c r="AT71" s="22">
        <v>-1.4285714285714284</v>
      </c>
      <c r="AU71" t="str">
        <f>VLOOKUP(A71,'site info'!A:B,2,FALSE)</f>
        <v>SEES</v>
      </c>
      <c r="AV71" s="24">
        <v>4.1814932300140176E-2</v>
      </c>
      <c r="AW71" s="24">
        <v>2.3740317252836065E-2</v>
      </c>
    </row>
    <row r="72" spans="1:49" x14ac:dyDescent="0.25">
      <c r="A72" t="s">
        <v>35</v>
      </c>
      <c r="B72">
        <f>VLOOKUP(A72,'CCsite list'!A:E,4,FALSE)</f>
        <v>35.679113987080797</v>
      </c>
      <c r="C72">
        <f>VLOOKUP(A72,'CCsite list'!A:E,5,FALSE)</f>
        <v>-75.794222637215</v>
      </c>
      <c r="D72" s="20">
        <v>13</v>
      </c>
      <c r="E72" s="20" t="s">
        <v>413</v>
      </c>
      <c r="F72" s="21" t="s">
        <v>27</v>
      </c>
      <c r="G72" s="21" t="s">
        <v>28</v>
      </c>
      <c r="H72" s="21" t="s">
        <v>26</v>
      </c>
      <c r="I72" s="21" t="s">
        <v>37</v>
      </c>
      <c r="J72" s="21" t="s">
        <v>1041</v>
      </c>
      <c r="K72" s="20">
        <v>0.8</v>
      </c>
      <c r="L72" s="22">
        <v>6.5307692307692298</v>
      </c>
      <c r="M72" s="22">
        <v>6.5307692307692298</v>
      </c>
      <c r="N72" s="22">
        <v>18.846153846153847</v>
      </c>
      <c r="O72" s="22">
        <v>68.07692307692308</v>
      </c>
      <c r="P72" s="22">
        <v>78.846153846153854</v>
      </c>
      <c r="Q72" s="22">
        <v>146.92307692307691</v>
      </c>
      <c r="R72" s="22">
        <v>-0.30769230769230765</v>
      </c>
      <c r="S72" s="22">
        <v>6.9230769230769234</v>
      </c>
      <c r="T72" s="22">
        <v>6.9230769230769234</v>
      </c>
      <c r="U72" s="22">
        <v>0</v>
      </c>
      <c r="V72">
        <v>4.4615384615384581</v>
      </c>
      <c r="W72">
        <v>17.846153846153847</v>
      </c>
      <c r="X72">
        <v>-0.20769230769230873</v>
      </c>
      <c r="Y72" s="22">
        <v>6.1538461538461542</v>
      </c>
      <c r="Z72" s="22">
        <v>0</v>
      </c>
      <c r="AA72" s="22">
        <v>0</v>
      </c>
      <c r="AB72" s="22">
        <v>0</v>
      </c>
      <c r="AC72" s="22">
        <v>5.3846153846153384E-2</v>
      </c>
      <c r="AD72" s="22">
        <v>0</v>
      </c>
      <c r="AE72" s="22">
        <v>0.27972027972027946</v>
      </c>
      <c r="AF72" s="22">
        <v>0.46153846153846129</v>
      </c>
      <c r="AG72" s="22">
        <v>4.9904484165697403</v>
      </c>
      <c r="AH72" s="22">
        <v>11.538461538461537</v>
      </c>
      <c r="AI72" s="45">
        <v>9.2772721408542544</v>
      </c>
      <c r="AJ72" s="22">
        <f>'metrics change p yr noSEES27+30'!AJ7*10</f>
        <v>-0.73610599926389308</v>
      </c>
      <c r="AK72" s="22">
        <f>'metrics change p yr noSEES27+30'!AK7*10</f>
        <v>17.094017094017094</v>
      </c>
      <c r="AL72" s="22">
        <f>'metrics change p yr noSEES27+30'!AL7*10</f>
        <v>58.17552958520443</v>
      </c>
      <c r="AM72" s="22">
        <v>3.4615384615384617</v>
      </c>
      <c r="AN72" s="22">
        <v>-6.9230769230769234</v>
      </c>
      <c r="AO72" s="22">
        <v>675596.15384615387</v>
      </c>
      <c r="AP72" s="22">
        <v>-62.462235369565143</v>
      </c>
      <c r="AQ72" s="22">
        <v>-13.881118881118876</v>
      </c>
      <c r="AR72" s="22">
        <v>-76.615753403607968</v>
      </c>
      <c r="AS72" s="22">
        <v>0.40769230769230752</v>
      </c>
      <c r="AT72" s="22">
        <v>0</v>
      </c>
      <c r="AU72" t="str">
        <f>VLOOKUP(A72,'site info'!A:B,2,FALSE)</f>
        <v>CC</v>
      </c>
      <c r="AV72" s="24">
        <v>0.18150418399011403</v>
      </c>
      <c r="AW72" s="24">
        <v>8.1420460697040706E-3</v>
      </c>
    </row>
    <row r="73" spans="1:49" x14ac:dyDescent="0.25">
      <c r="A73" t="s">
        <v>551</v>
      </c>
      <c r="B73">
        <f>VLOOKUP(A73,'CCsite list'!A:E,4,FALSE)</f>
        <v>35.601868187299999</v>
      </c>
      <c r="C73">
        <f>VLOOKUP(A73,'CCsite list'!A:E,5,FALSE)</f>
        <v>-75.853054669200006</v>
      </c>
      <c r="D73" s="20">
        <v>13</v>
      </c>
      <c r="E73" s="20" t="s">
        <v>413</v>
      </c>
      <c r="F73" s="21" t="s">
        <v>46</v>
      </c>
      <c r="G73" s="21" t="s">
        <v>77</v>
      </c>
      <c r="H73" s="21" t="s">
        <v>26</v>
      </c>
      <c r="I73" s="21" t="s">
        <v>37</v>
      </c>
      <c r="J73" s="21" t="s">
        <v>1040</v>
      </c>
      <c r="K73" s="20">
        <v>0.30480000000000002</v>
      </c>
      <c r="L73" s="22">
        <v>-38.307692307692307</v>
      </c>
      <c r="M73" s="22">
        <v>-38.307692307692307</v>
      </c>
      <c r="N73" s="22">
        <v>268.61538461538464</v>
      </c>
      <c r="O73" s="22">
        <v>-200.84615384615387</v>
      </c>
      <c r="P73" s="22">
        <v>-220.15384615384619</v>
      </c>
      <c r="Q73" s="22">
        <v>-420.98901098901132</v>
      </c>
      <c r="R73" s="22">
        <v>0.69230769230769196</v>
      </c>
      <c r="S73" s="22">
        <v>2.3076923076923079</v>
      </c>
      <c r="T73" s="22">
        <v>5.3846153846153841</v>
      </c>
      <c r="U73" s="22">
        <v>-2.3076923076923079</v>
      </c>
      <c r="V73">
        <v>1.4769230769230748</v>
      </c>
      <c r="W73">
        <v>6.3076923076923057</v>
      </c>
      <c r="X73">
        <v>-2.7769230769230751</v>
      </c>
      <c r="Y73" s="22">
        <v>0</v>
      </c>
      <c r="Z73" s="22">
        <v>1</v>
      </c>
      <c r="AA73" s="22">
        <v>4.8461538461538458</v>
      </c>
      <c r="AB73" s="22">
        <v>4.3076923076923075</v>
      </c>
      <c r="AC73" s="22">
        <v>-7.692307692307665E-2</v>
      </c>
      <c r="AD73" s="22">
        <v>-0.61538461538461586</v>
      </c>
      <c r="AE73" s="22">
        <v>-6.4102564102563875E-2</v>
      </c>
      <c r="AF73" s="22">
        <v>0.46153846153846129</v>
      </c>
      <c r="AG73" s="22">
        <v>1.1807075677853645</v>
      </c>
      <c r="AH73" s="22">
        <v>3.1652755567335116</v>
      </c>
      <c r="AI73" s="45">
        <v>-20.569072570500353</v>
      </c>
      <c r="AJ73" s="22">
        <f>'metrics change p yr noSEES27+30'!AJ39*10</f>
        <v>25.274725274725277</v>
      </c>
      <c r="AK73" s="22">
        <f>'metrics change p yr noSEES27+30'!AK39*10</f>
        <v>-5.5944055944055897</v>
      </c>
      <c r="AL73" s="22">
        <f>'metrics change p yr noSEES27+30'!AL39*10</f>
        <v>6.2111032285938217</v>
      </c>
      <c r="AM73" s="22">
        <v>-50.46153846153846</v>
      </c>
      <c r="AN73" s="22">
        <v>-4.6153846153846159</v>
      </c>
      <c r="AO73" s="22">
        <v>29.311873966741228</v>
      </c>
      <c r="AP73" s="22">
        <v>-44.477974333397121</v>
      </c>
      <c r="AQ73" s="22">
        <v>-73.775329529805219</v>
      </c>
      <c r="AR73" s="22">
        <v>-8.3016025508038265</v>
      </c>
      <c r="AS73" s="22">
        <v>3.8461538461537644E-3</v>
      </c>
      <c r="AT73" s="22">
        <v>0.76923076923076927</v>
      </c>
      <c r="AU73" t="str">
        <f>VLOOKUP(A73,'site info'!A:B,2,FALSE)</f>
        <v>Taillie</v>
      </c>
      <c r="AV73" s="24">
        <v>2.3583713760301002E-2</v>
      </c>
      <c r="AW73" s="24">
        <v>3.9340430414914994E-2</v>
      </c>
    </row>
    <row r="74" spans="1:49" x14ac:dyDescent="0.25">
      <c r="A74" t="s">
        <v>198</v>
      </c>
      <c r="B74">
        <f>VLOOKUP(A74,'CCsite list'!A:E,4,FALSE)</f>
        <v>35.920679409999998</v>
      </c>
      <c r="C74">
        <f>VLOOKUP(A74,'CCsite list'!A:E,5,FALSE)</f>
        <v>-75.665063680000003</v>
      </c>
      <c r="D74" s="20">
        <v>8</v>
      </c>
      <c r="E74" s="20" t="s">
        <v>1075</v>
      </c>
      <c r="F74" s="21" t="s">
        <v>46</v>
      </c>
      <c r="G74" s="21" t="s">
        <v>47</v>
      </c>
      <c r="H74" s="21" t="s">
        <v>45</v>
      </c>
      <c r="I74" s="21" t="s">
        <v>37</v>
      </c>
      <c r="J74" s="21" t="s">
        <v>1040</v>
      </c>
      <c r="K74" s="20">
        <v>0.2</v>
      </c>
      <c r="L74" s="22">
        <v>-13.237500000000001</v>
      </c>
      <c r="M74" s="22">
        <v>-13.237500000000001</v>
      </c>
      <c r="N74" s="22">
        <v>678.75</v>
      </c>
      <c r="O74" s="22">
        <v>290</v>
      </c>
      <c r="P74" s="22">
        <v>156.25</v>
      </c>
      <c r="Q74" s="22">
        <v>446.25</v>
      </c>
      <c r="R74" s="22">
        <v>1.25</v>
      </c>
      <c r="S74" s="22">
        <v>16.25</v>
      </c>
      <c r="T74" s="22">
        <v>13.75</v>
      </c>
      <c r="U74" s="22">
        <v>2.5</v>
      </c>
      <c r="V74">
        <v>4.1249999999999956</v>
      </c>
      <c r="W74">
        <v>18.850000000000001</v>
      </c>
      <c r="X74">
        <v>0.82499999999999796</v>
      </c>
      <c r="Y74" s="22">
        <v>16.25</v>
      </c>
      <c r="Z74" s="22">
        <v>0.12499999999999997</v>
      </c>
      <c r="AA74" s="22">
        <v>-1.25</v>
      </c>
      <c r="AB74" s="22">
        <v>0</v>
      </c>
      <c r="AC74" s="22">
        <v>0.625</v>
      </c>
      <c r="AD74" s="22">
        <v>-0.37499999999999978</v>
      </c>
      <c r="AE74" s="22">
        <v>0.41552197802197877</v>
      </c>
      <c r="AF74" s="22">
        <v>0.49999999999999989</v>
      </c>
      <c r="AG74" s="22">
        <v>1.6055893595022972</v>
      </c>
      <c r="AH74" s="22">
        <v>2.2790252535855622</v>
      </c>
      <c r="AI74" s="45">
        <v>32.645004595747551</v>
      </c>
      <c r="AJ74" s="22">
        <f>'metrics change p yr noSEES27+30'!AJ66*10</f>
        <v>13.95348837209303</v>
      </c>
      <c r="AK74" s="22">
        <f>'metrics change p yr noSEES27+30'!AK66*10</f>
        <v>5.9523809523809668</v>
      </c>
      <c r="AL74" s="22">
        <f>'metrics change p yr noSEES27+30'!AL66*10</f>
        <v>16.514166597443207</v>
      </c>
      <c r="AM74" s="22">
        <v>333</v>
      </c>
      <c r="AN74" s="22">
        <v>146.25</v>
      </c>
      <c r="AO74" s="22">
        <v>-29.805352798053505</v>
      </c>
      <c r="AP74" s="22">
        <v>8.551466868993403</v>
      </c>
      <c r="AQ74" s="22">
        <v>68.940896469654902</v>
      </c>
      <c r="AR74" s="22">
        <v>442.82191069574247</v>
      </c>
      <c r="AS74" s="22">
        <v>0.42625000000000024</v>
      </c>
      <c r="AT74" s="22">
        <v>0</v>
      </c>
      <c r="AU74" t="str">
        <f>VLOOKUP(A74,'site info'!A:B,2,FALSE)</f>
        <v>CC</v>
      </c>
      <c r="AV74" s="24">
        <v>0.13959090589222675</v>
      </c>
      <c r="AW74" s="24">
        <v>1.7930730831191042E-2</v>
      </c>
    </row>
    <row r="75" spans="1:49" x14ac:dyDescent="0.25">
      <c r="A75" t="s">
        <v>572</v>
      </c>
      <c r="B75">
        <f>VLOOKUP(A75,'CCsite list'!A:E,4,FALSE)</f>
        <v>35.6007498138</v>
      </c>
      <c r="C75">
        <f>VLOOKUP(A75,'CCsite list'!A:E,5,FALSE)</f>
        <v>-75.853155276400003</v>
      </c>
      <c r="D75" s="20">
        <v>13</v>
      </c>
      <c r="E75" s="20" t="s">
        <v>413</v>
      </c>
      <c r="F75" s="21" t="s">
        <v>46</v>
      </c>
      <c r="G75" s="21" t="s">
        <v>47</v>
      </c>
      <c r="H75" s="21" t="s">
        <v>45</v>
      </c>
      <c r="I75" s="21" t="s">
        <v>37</v>
      </c>
      <c r="J75" s="21" t="s">
        <v>1040</v>
      </c>
      <c r="K75" s="20">
        <v>0.34834285714285712</v>
      </c>
      <c r="L75" s="22">
        <v>-36.907692307692315</v>
      </c>
      <c r="M75" s="22">
        <v>-36.907692307692315</v>
      </c>
      <c r="N75" s="22">
        <v>945.15384615384608</v>
      </c>
      <c r="O75" s="22">
        <v>-451.76923076923072</v>
      </c>
      <c r="P75" s="22">
        <v>-528.69230769230762</v>
      </c>
      <c r="Q75" s="22">
        <v>-980.4395604395603</v>
      </c>
      <c r="R75" s="22">
        <v>0.84615384615384659</v>
      </c>
      <c r="S75" s="22">
        <v>-1.5384615384615385</v>
      </c>
      <c r="T75" s="22">
        <v>2.3076923076923079</v>
      </c>
      <c r="U75" s="22">
        <v>-3.8461538461538463</v>
      </c>
      <c r="V75">
        <v>-1.7384615384615383</v>
      </c>
      <c r="W75">
        <v>3.7461538461538471</v>
      </c>
      <c r="X75">
        <v>-13.330769223076924</v>
      </c>
      <c r="Y75" s="22">
        <v>-2.3076923076923079</v>
      </c>
      <c r="Z75" s="22">
        <v>0</v>
      </c>
      <c r="AA75" s="22">
        <v>0</v>
      </c>
      <c r="AB75" s="22">
        <v>0</v>
      </c>
      <c r="AC75" s="22">
        <v>1.1307692307692305</v>
      </c>
      <c r="AD75" s="22">
        <v>0.61538461538461531</v>
      </c>
      <c r="AE75" s="22">
        <v>-3.8461538461538463</v>
      </c>
      <c r="AF75" s="22">
        <v>0.53846153846153866</v>
      </c>
      <c r="AG75" s="22">
        <v>1.7272397931189223</v>
      </c>
      <c r="AH75" s="22">
        <v>4.5842764138582375</v>
      </c>
      <c r="AI75" s="45">
        <v>-82.15646067306885</v>
      </c>
      <c r="AJ75" s="22">
        <f>'metrics change p yr noSEES27+30'!AJ41*10</f>
        <v>7.6923076923076925</v>
      </c>
      <c r="AK75" s="22">
        <f>'metrics change p yr noSEES27+30'!AK41*10</f>
        <v>-19.23076923076923</v>
      </c>
      <c r="AL75" s="22">
        <f>'metrics change p yr noSEES27+30'!AL41*10</f>
        <v>-14.001430324847872</v>
      </c>
      <c r="AM75" s="22">
        <v>-5.3076923076923075</v>
      </c>
      <c r="AN75" s="22">
        <v>-0.76923076923076927</v>
      </c>
      <c r="AO75" s="22">
        <v>-10.770979759719159</v>
      </c>
      <c r="AP75" s="22">
        <v>-76.92307692307692</v>
      </c>
      <c r="AQ75" s="22">
        <v>-76.92307692307692</v>
      </c>
      <c r="AR75" s="22">
        <v>-76.92307692307692</v>
      </c>
      <c r="AS75" s="22">
        <v>-0.27846153846153854</v>
      </c>
      <c r="AT75" s="22">
        <v>0</v>
      </c>
      <c r="AU75" t="str">
        <f>VLOOKUP(A75,'site info'!A:B,2,FALSE)</f>
        <v>Taillie</v>
      </c>
      <c r="AV75" s="24">
        <v>4.8629980586406975E-2</v>
      </c>
      <c r="AW75" s="24">
        <v>0.1065541885239274</v>
      </c>
    </row>
    <row r="76" spans="1:49" x14ac:dyDescent="0.25">
      <c r="A76" t="s">
        <v>743</v>
      </c>
      <c r="B76">
        <f>VLOOKUP(A76,'CCsite list'!A:E,4,FALSE)</f>
        <v>36.539792810100003</v>
      </c>
      <c r="C76">
        <f>VLOOKUP(A76,'CCsite list'!A:E,5,FALSE)</f>
        <v>-75.953385689000001</v>
      </c>
      <c r="D76" s="20">
        <v>3</v>
      </c>
      <c r="E76" s="20" t="s">
        <v>1075</v>
      </c>
      <c r="F76" s="21" t="s">
        <v>46</v>
      </c>
      <c r="G76" s="21" t="s">
        <v>47</v>
      </c>
      <c r="H76" s="21" t="s">
        <v>257</v>
      </c>
      <c r="I76" s="21" t="s">
        <v>37</v>
      </c>
      <c r="J76" s="21" t="s">
        <v>1040</v>
      </c>
      <c r="K76" s="20">
        <v>0.3</v>
      </c>
      <c r="L76" s="22">
        <v>-15.933333333333337</v>
      </c>
      <c r="M76" s="22">
        <v>-15.933333333333337</v>
      </c>
      <c r="N76" s="22">
        <v>758.66666666666629</v>
      </c>
      <c r="O76" s="22">
        <v>-505.66666666666686</v>
      </c>
      <c r="P76" s="22">
        <v>302.33333333333348</v>
      </c>
      <c r="Q76" s="22">
        <v>-203.33333333333331</v>
      </c>
      <c r="R76" s="22">
        <v>0.99999999999999933</v>
      </c>
      <c r="S76" s="22">
        <v>36.666666666666664</v>
      </c>
      <c r="T76" s="22">
        <v>36.666666666666664</v>
      </c>
      <c r="U76" s="22">
        <v>3.333333333333333</v>
      </c>
      <c r="V76">
        <v>17.200000000000003</v>
      </c>
      <c r="W76">
        <v>16.8</v>
      </c>
      <c r="X76">
        <v>26.686666666666664</v>
      </c>
      <c r="Y76" s="22">
        <v>36.666666666666664</v>
      </c>
      <c r="Z76" s="22">
        <v>3.333333333333333</v>
      </c>
      <c r="AA76" s="22">
        <v>2.333333333333333</v>
      </c>
      <c r="AB76" s="22">
        <v>3.9999999999999973</v>
      </c>
      <c r="AC76" s="22">
        <v>-0.96666666666666679</v>
      </c>
      <c r="AD76" s="22">
        <v>-0.99999999999999933</v>
      </c>
      <c r="AE76" s="22">
        <v>1.6666666666666665</v>
      </c>
      <c r="AF76" s="22">
        <v>0.66666666666666718</v>
      </c>
      <c r="AG76" s="22">
        <v>14.637406008662762</v>
      </c>
      <c r="AH76" s="22">
        <v>12.605526061478852</v>
      </c>
      <c r="AI76" s="45">
        <v>92.605819768400778</v>
      </c>
      <c r="AJ76" s="22">
        <f>'metrics change p yr noSEES27+30'!AJ46*10</f>
        <v>-44.444444444444471</v>
      </c>
      <c r="AK76" s="22">
        <f>'metrics change p yr noSEES27+30'!AK46*10</f>
        <v>-24.038461538461533</v>
      </c>
      <c r="AL76" s="22">
        <f>'metrics change p yr noSEES27+30'!AL46*10</f>
        <v>-13.013493180733871</v>
      </c>
      <c r="AM76" s="22">
        <v>0</v>
      </c>
      <c r="AN76" s="22">
        <v>0</v>
      </c>
      <c r="AO76" s="22">
        <v>36.140721100950536</v>
      </c>
      <c r="AP76" s="22">
        <v>0</v>
      </c>
      <c r="AQ76" s="22">
        <v>0</v>
      </c>
      <c r="AR76" s="22">
        <v>495.04950495049491</v>
      </c>
      <c r="AS76" s="22">
        <v>2.0233333333333339</v>
      </c>
      <c r="AT76" s="22">
        <v>3.333333333333333</v>
      </c>
      <c r="AU76" t="str">
        <f>VLOOKUP(A76,'site info'!A:B,2,FALSE)</f>
        <v>USFWS</v>
      </c>
      <c r="AV76" s="24">
        <v>0.38913466875506109</v>
      </c>
      <c r="AW76" s="24">
        <v>4.1406830354423434E-2</v>
      </c>
    </row>
    <row r="77" spans="1:49" x14ac:dyDescent="0.25">
      <c r="A77" t="s">
        <v>471</v>
      </c>
      <c r="B77">
        <f>VLOOKUP(A77,'CCsite list'!A:E,4,FALSE)</f>
        <v>35.43727423</v>
      </c>
      <c r="C77">
        <f>VLOOKUP(A77,'CCsite list'!A:E,5,FALSE)</f>
        <v>-76.396010329999996</v>
      </c>
      <c r="D77" s="20">
        <v>7</v>
      </c>
      <c r="E77" s="20" t="s">
        <v>1075</v>
      </c>
      <c r="F77" s="21" t="s">
        <v>46</v>
      </c>
      <c r="G77" s="21" t="s">
        <v>47</v>
      </c>
      <c r="H77" s="21" t="s">
        <v>45</v>
      </c>
      <c r="I77" s="21" t="s">
        <v>37</v>
      </c>
      <c r="J77" s="21" t="s">
        <v>1040</v>
      </c>
      <c r="K77" s="20">
        <v>0.45</v>
      </c>
      <c r="L77" s="22"/>
      <c r="M77" s="22"/>
      <c r="N77" s="22">
        <v>752.78552428571425</v>
      </c>
      <c r="O77" s="22">
        <v>-532.14285714285711</v>
      </c>
      <c r="P77" s="22">
        <v>-483.57142857142856</v>
      </c>
      <c r="Q77" s="22">
        <v>-1015.4774488380953</v>
      </c>
      <c r="R77" s="22">
        <v>0.85714285714285654</v>
      </c>
      <c r="S77" s="22">
        <v>-14.285714285714286</v>
      </c>
      <c r="T77" s="22">
        <v>-10</v>
      </c>
      <c r="U77" s="22">
        <v>-5.7142857142857135</v>
      </c>
      <c r="V77">
        <v>-8.9428571428571413</v>
      </c>
      <c r="W77">
        <v>-10.985714285714284</v>
      </c>
      <c r="X77">
        <v>-7.228571428571426</v>
      </c>
      <c r="Y77" s="22">
        <v>-12.857142857142858</v>
      </c>
      <c r="Z77" s="22">
        <v>0</v>
      </c>
      <c r="AA77" s="22">
        <v>0</v>
      </c>
      <c r="AB77" s="22">
        <v>0</v>
      </c>
      <c r="AC77" s="22">
        <v>0.97142857142857097</v>
      </c>
      <c r="AD77" s="22">
        <v>1.1428571428571426</v>
      </c>
      <c r="AE77" s="22">
        <v>0.9740259740259738</v>
      </c>
      <c r="AF77" s="22">
        <v>0.71428571428571419</v>
      </c>
      <c r="AG77" s="22">
        <v>-3.5009124986125579</v>
      </c>
      <c r="AH77" s="22">
        <v>-3.8044776536834748</v>
      </c>
      <c r="AI77" s="45">
        <v>-7.1235391699341122</v>
      </c>
      <c r="AJ77" s="22">
        <f>'metrics change p yr noSEES27+30'!AJ62*10</f>
        <v>29.970029970029973</v>
      </c>
      <c r="AK77" s="22">
        <f>'metrics change p yr noSEES27+30'!AK62*10</f>
        <v>23.809523809523835</v>
      </c>
      <c r="AL77" s="22">
        <f>'metrics change p yr noSEES27+30'!AL62*10</f>
        <v>38.125552577291465</v>
      </c>
      <c r="AM77" s="22">
        <v>-173.28571428571428</v>
      </c>
      <c r="AN77" s="22">
        <v>-8.5714285714285712</v>
      </c>
      <c r="AO77" s="22">
        <v>17.699423071902849</v>
      </c>
      <c r="AP77" s="22">
        <v>1485.4850405857449</v>
      </c>
      <c r="AQ77" s="22">
        <v>-82.286043924347922</v>
      </c>
      <c r="AR77" s="22">
        <v>1304.4403461483901</v>
      </c>
      <c r="AS77" s="22">
        <v>-0.88000000000000012</v>
      </c>
      <c r="AT77" s="22">
        <v>0</v>
      </c>
      <c r="AU77" t="str">
        <f>VLOOKUP(A77,'site info'!A:B,2,FALSE)</f>
        <v>SEES</v>
      </c>
      <c r="AV77" s="24">
        <v>0.15867494952581648</v>
      </c>
      <c r="AW77" s="24">
        <v>4.5824381564126895E-2</v>
      </c>
    </row>
    <row r="78" spans="1:49" x14ac:dyDescent="0.25">
      <c r="A78" t="s">
        <v>724</v>
      </c>
      <c r="B78">
        <f>VLOOKUP(A78,'CCsite list'!A:E,4,FALSE)</f>
        <v>36.430799554700002</v>
      </c>
      <c r="C78">
        <f>VLOOKUP(A78,'CCsite list'!A:E,5,FALSE)</f>
        <v>-75.851312697599994</v>
      </c>
      <c r="D78" s="20">
        <v>3</v>
      </c>
      <c r="E78" s="20" t="s">
        <v>1075</v>
      </c>
      <c r="F78" s="21" t="s">
        <v>46</v>
      </c>
      <c r="G78" s="21" t="s">
        <v>47</v>
      </c>
      <c r="H78" s="21" t="s">
        <v>257</v>
      </c>
      <c r="I78" s="21" t="s">
        <v>37</v>
      </c>
      <c r="J78" s="21" t="s">
        <v>1040</v>
      </c>
      <c r="K78" s="20">
        <v>0.5</v>
      </c>
      <c r="L78" s="22">
        <v>-69.13333333333334</v>
      </c>
      <c r="M78" s="22">
        <v>-69.13333333333334</v>
      </c>
      <c r="N78" s="22">
        <v>-1513.3333333333335</v>
      </c>
      <c r="O78" s="22">
        <v>-940.99999999999977</v>
      </c>
      <c r="P78" s="22">
        <v>-360.99999999999989</v>
      </c>
      <c r="Q78" s="22">
        <v>-1302.2222222222231</v>
      </c>
      <c r="R78" s="22">
        <v>1.9999999999999987</v>
      </c>
      <c r="S78" s="22">
        <v>16.666666666666668</v>
      </c>
      <c r="T78" s="22">
        <v>16.666666666666668</v>
      </c>
      <c r="U78" s="22">
        <v>3.333333333333333</v>
      </c>
      <c r="V78">
        <v>10.933333333333328</v>
      </c>
      <c r="W78">
        <v>9.5666666666666789</v>
      </c>
      <c r="X78">
        <v>27.153333333333336</v>
      </c>
      <c r="Y78" s="22">
        <v>20</v>
      </c>
      <c r="Z78" s="22">
        <v>34.333333333333336</v>
      </c>
      <c r="AA78" s="22">
        <v>-18.666666666666664</v>
      </c>
      <c r="AB78" s="22">
        <v>-14.333333333333336</v>
      </c>
      <c r="AC78" s="22">
        <v>2.5333333333333323</v>
      </c>
      <c r="AD78" s="22">
        <v>2.9999999999999982</v>
      </c>
      <c r="AE78" s="22">
        <v>1.6666666666666665</v>
      </c>
      <c r="AF78" s="22">
        <v>0.99999999999999933</v>
      </c>
      <c r="AG78" s="22">
        <v>18.816512838738735</v>
      </c>
      <c r="AH78" s="22">
        <v>16.516717306874369</v>
      </c>
      <c r="AI78" s="45">
        <v>92.605819768400778</v>
      </c>
      <c r="AJ78" s="22">
        <f>'metrics change p yr noSEES27+30'!AJ13*10</f>
        <v>9.2592592592592862</v>
      </c>
      <c r="AK78" s="22">
        <f>'metrics change p yr noSEES27+30'!AK13*10</f>
        <v>27.777777777777807</v>
      </c>
      <c r="AL78" s="22">
        <f>'metrics change p yr noSEES27+30'!AL13*10</f>
        <v>-2.5389616226259664</v>
      </c>
      <c r="AM78" s="22">
        <v>0</v>
      </c>
      <c r="AN78" s="22">
        <v>0</v>
      </c>
      <c r="AO78" s="22">
        <v>-58.912075549428877</v>
      </c>
      <c r="AP78" s="22">
        <v>0</v>
      </c>
      <c r="AQ78" s="22">
        <v>0</v>
      </c>
      <c r="AR78" s="22">
        <v>0</v>
      </c>
      <c r="AS78" s="22">
        <v>1.6433333333333331</v>
      </c>
      <c r="AT78" s="22">
        <v>0</v>
      </c>
      <c r="AU78" t="str">
        <f>VLOOKUP(A78,'site info'!A:B,2,FALSE)</f>
        <v>USFWS</v>
      </c>
      <c r="AV78" s="24">
        <v>0.38794929229074371</v>
      </c>
      <c r="AW78" s="24">
        <v>4.1454727648899653E-2</v>
      </c>
    </row>
    <row r="79" spans="1:49" x14ac:dyDescent="0.25">
      <c r="A79" t="s">
        <v>793</v>
      </c>
      <c r="B79">
        <f>VLOOKUP(A79,'CCsite list'!A:E,4,FALSE)</f>
        <v>35.358743964799999</v>
      </c>
      <c r="C79">
        <f>VLOOKUP(A79,'CCsite list'!A:E,5,FALSE)</f>
        <v>-76.265789935100003</v>
      </c>
      <c r="D79" s="20">
        <v>3</v>
      </c>
      <c r="E79" s="20" t="s">
        <v>1075</v>
      </c>
      <c r="F79" s="21" t="s">
        <v>46</v>
      </c>
      <c r="G79" s="21" t="s">
        <v>47</v>
      </c>
      <c r="H79" s="21" t="s">
        <v>257</v>
      </c>
      <c r="I79" s="21" t="s">
        <v>37</v>
      </c>
      <c r="J79" s="21" t="s">
        <v>1040</v>
      </c>
      <c r="K79" s="20">
        <v>0.60960000000000003</v>
      </c>
      <c r="L79" s="22">
        <v>-18.566666666666691</v>
      </c>
      <c r="M79" s="22">
        <v>-18.566666666666691</v>
      </c>
      <c r="N79" s="22">
        <v>-1467.6666666666642</v>
      </c>
      <c r="O79" s="22">
        <v>566.66666666666663</v>
      </c>
      <c r="P79" s="22">
        <v>3219.9999999999995</v>
      </c>
      <c r="Q79" s="22">
        <v>3786.6666666666652</v>
      </c>
      <c r="R79" s="22">
        <v>1.3333333333333344</v>
      </c>
      <c r="S79" s="22">
        <v>0</v>
      </c>
      <c r="T79" s="22">
        <v>0</v>
      </c>
      <c r="U79" s="22">
        <v>0</v>
      </c>
      <c r="V79">
        <v>0.40333333333333332</v>
      </c>
      <c r="W79">
        <v>0.40333333333333332</v>
      </c>
      <c r="Y79" s="22">
        <v>0</v>
      </c>
      <c r="Z79" s="22">
        <v>0</v>
      </c>
      <c r="AA79" s="22">
        <v>0</v>
      </c>
      <c r="AB79" s="22">
        <v>0</v>
      </c>
      <c r="AC79" s="22">
        <v>1.6666666666666665</v>
      </c>
      <c r="AD79" s="22">
        <v>1.6666666666666665</v>
      </c>
      <c r="AE79" s="22"/>
      <c r="AF79" s="22">
        <v>1.6666666666666665</v>
      </c>
      <c r="AG79" s="22">
        <v>2.0194005878560972</v>
      </c>
      <c r="AH79" s="22">
        <v>1.742604115002294</v>
      </c>
      <c r="AI79" s="45">
        <v>0</v>
      </c>
      <c r="AJ79" s="22">
        <f>'metrics change p yr noSEES27+30'!AJ74*10</f>
        <v>0</v>
      </c>
      <c r="AK79" s="22">
        <f>'metrics change p yr noSEES27+30'!AK74*10</f>
        <v>0</v>
      </c>
      <c r="AL79" s="22">
        <f>'metrics change p yr noSEES27+30'!AL74*10</f>
        <v>0</v>
      </c>
      <c r="AM79" s="22">
        <v>0</v>
      </c>
      <c r="AN79" s="22">
        <v>0</v>
      </c>
      <c r="AO79" s="22">
        <v>-120.2008979331943</v>
      </c>
      <c r="AP79" s="22">
        <v>0</v>
      </c>
      <c r="AQ79" s="22">
        <v>0</v>
      </c>
      <c r="AR79" s="22">
        <v>0</v>
      </c>
      <c r="AS79" s="22">
        <v>4.0333333333333332E-2</v>
      </c>
      <c r="AT79" s="22">
        <v>0</v>
      </c>
      <c r="AU79" t="str">
        <f>VLOOKUP(A79,'site info'!A:B,2,FALSE)</f>
        <v>USFWS</v>
      </c>
      <c r="AV79" s="24">
        <v>0.29023239657595462</v>
      </c>
      <c r="AW79" s="24">
        <v>0.95531258525969154</v>
      </c>
    </row>
  </sheetData>
  <autoFilter ref="A1:AW79" xr:uid="{7D3E4727-CCEC-4A53-AC81-EB1AC6D906F0}">
    <sortState xmlns:xlrd2="http://schemas.microsoft.com/office/spreadsheetml/2017/richdata2" ref="A2:AW79">
      <sortCondition ref="AF1:AF79"/>
    </sortState>
  </autoFilter>
  <conditionalFormatting sqref="AF1:AF1048576">
    <cfRule type="cellIs" dxfId="5" priority="1" operator="lessThan">
      <formula>-0.244</formula>
    </cfRule>
    <cfRule type="cellIs" dxfId="4" priority="2" operator="greaterThan">
      <formula>0.244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2B8EE-18B1-48BB-ABC1-76BC5CD41CFA}">
  <dimension ref="A1:AW47"/>
  <sheetViews>
    <sheetView workbookViewId="0">
      <selection activeCell="J5" sqref="J5"/>
    </sheetView>
  </sheetViews>
  <sheetFormatPr defaultRowHeight="15" x14ac:dyDescent="0.25"/>
  <cols>
    <col min="1" max="1" width="17.5703125" customWidth="1"/>
    <col min="2" max="3" width="28" customWidth="1"/>
    <col min="4" max="4" width="16.140625" customWidth="1"/>
    <col min="5" max="5" width="8.85546875" customWidth="1"/>
    <col min="6" max="6" width="11.85546875" customWidth="1"/>
    <col min="7" max="7" width="15.28515625" style="20" customWidth="1"/>
    <col min="8" max="8" width="11" style="20" customWidth="1"/>
    <col min="9" max="9" width="15.85546875" style="20" customWidth="1"/>
    <col min="10" max="10" width="13" style="20" customWidth="1"/>
    <col min="11" max="11" width="7.140625" style="20" customWidth="1"/>
    <col min="12" max="13" width="10" style="20" customWidth="1"/>
    <col min="14" max="14" width="12.42578125" style="23" customWidth="1"/>
    <col min="15" max="15" width="7.7109375" style="20" customWidth="1"/>
    <col min="16" max="16" width="10.28515625" style="20" customWidth="1"/>
    <col min="17" max="17" width="11.5703125" style="62" customWidth="1"/>
    <col min="22" max="22" width="8.140625" customWidth="1"/>
    <col min="23" max="23" width="7" customWidth="1"/>
    <col min="25" max="25" width="8.5703125" customWidth="1"/>
    <col min="26" max="26" width="7.140625" style="20" customWidth="1"/>
    <col min="27" max="27" width="15.85546875" style="20" customWidth="1"/>
    <col min="28" max="28" width="11.28515625" customWidth="1"/>
    <col min="29" max="29" width="7.140625" customWidth="1"/>
    <col min="30" max="31" width="10" customWidth="1"/>
    <col min="32" max="32" width="12.42578125" style="25" customWidth="1"/>
    <col min="33" max="33" width="7.7109375" customWidth="1"/>
    <col min="34" max="34" width="10.28515625" customWidth="1"/>
    <col min="35" max="35" width="11.5703125" style="62" customWidth="1"/>
    <col min="40" max="40" width="9.28515625" customWidth="1"/>
    <col min="41" max="41" width="7" customWidth="1"/>
    <col min="43" max="43" width="8.5703125" customWidth="1"/>
    <col min="44" max="44" width="41" style="60" customWidth="1"/>
  </cols>
  <sheetData>
    <row r="1" spans="1:49" ht="45" x14ac:dyDescent="0.25">
      <c r="A1" s="50" t="s">
        <v>0</v>
      </c>
      <c r="B1" s="50" t="s">
        <v>884</v>
      </c>
      <c r="C1" s="50" t="s">
        <v>885</v>
      </c>
      <c r="D1" s="50" t="s">
        <v>886</v>
      </c>
      <c r="E1" s="50" t="s">
        <v>11</v>
      </c>
      <c r="F1" s="50" t="s">
        <v>12</v>
      </c>
      <c r="G1" s="50" t="s">
        <v>887</v>
      </c>
      <c r="H1" s="50" t="s">
        <v>888</v>
      </c>
      <c r="I1" s="50" t="s">
        <v>889</v>
      </c>
      <c r="J1" s="50" t="s">
        <v>890</v>
      </c>
      <c r="K1" s="50" t="s">
        <v>891</v>
      </c>
      <c r="L1" s="50" t="s">
        <v>892</v>
      </c>
      <c r="M1" s="51" t="s">
        <v>893</v>
      </c>
      <c r="N1" s="52" t="s">
        <v>894</v>
      </c>
      <c r="O1" s="53" t="s">
        <v>895</v>
      </c>
      <c r="P1" s="53" t="s">
        <v>896</v>
      </c>
      <c r="Q1" s="54" t="s">
        <v>897</v>
      </c>
      <c r="R1" s="53" t="s">
        <v>898</v>
      </c>
      <c r="S1" s="53" t="s">
        <v>899</v>
      </c>
      <c r="T1" s="55" t="s">
        <v>900</v>
      </c>
      <c r="U1" s="53" t="s">
        <v>901</v>
      </c>
      <c r="V1" s="53" t="s">
        <v>902</v>
      </c>
      <c r="W1" s="53" t="s">
        <v>903</v>
      </c>
      <c r="X1" s="53" t="s">
        <v>904</v>
      </c>
      <c r="Y1" s="53" t="s">
        <v>905</v>
      </c>
      <c r="Z1" s="50" t="s">
        <v>906</v>
      </c>
      <c r="AA1" s="50" t="s">
        <v>907</v>
      </c>
      <c r="AB1" s="50" t="s">
        <v>908</v>
      </c>
      <c r="AC1" s="50" t="s">
        <v>909</v>
      </c>
      <c r="AD1" s="50" t="s">
        <v>910</v>
      </c>
      <c r="AE1" s="51" t="s">
        <v>911</v>
      </c>
      <c r="AF1" s="52" t="s">
        <v>912</v>
      </c>
      <c r="AG1" s="53" t="s">
        <v>913</v>
      </c>
      <c r="AH1" s="53" t="s">
        <v>914</v>
      </c>
      <c r="AI1" s="54" t="s">
        <v>915</v>
      </c>
      <c r="AJ1" s="53" t="s">
        <v>916</v>
      </c>
      <c r="AK1" s="53" t="s">
        <v>917</v>
      </c>
      <c r="AL1" s="55" t="s">
        <v>918</v>
      </c>
      <c r="AM1" s="53" t="s">
        <v>919</v>
      </c>
      <c r="AN1" s="53" t="s">
        <v>920</v>
      </c>
      <c r="AO1" s="53" t="s">
        <v>921</v>
      </c>
      <c r="AP1" s="53" t="s">
        <v>922</v>
      </c>
      <c r="AQ1" s="53" t="s">
        <v>923</v>
      </c>
      <c r="AR1" s="56" t="s">
        <v>924</v>
      </c>
      <c r="AT1" s="57"/>
      <c r="AU1" s="57"/>
      <c r="AV1" s="57"/>
      <c r="AW1" s="57"/>
    </row>
    <row r="2" spans="1:49" x14ac:dyDescent="0.25">
      <c r="A2" t="s">
        <v>19</v>
      </c>
      <c r="B2" t="s">
        <v>21</v>
      </c>
      <c r="C2" t="s">
        <v>30</v>
      </c>
      <c r="D2" t="s">
        <v>20</v>
      </c>
      <c r="E2">
        <v>2022</v>
      </c>
      <c r="G2" s="20">
        <v>0</v>
      </c>
      <c r="H2" s="58" t="s">
        <v>925</v>
      </c>
      <c r="I2" s="58" t="s">
        <v>925</v>
      </c>
      <c r="J2" s="58" t="s">
        <v>925</v>
      </c>
      <c r="K2" s="58" t="s">
        <v>925</v>
      </c>
      <c r="L2" s="58" t="s">
        <v>925</v>
      </c>
      <c r="M2" s="58" t="s">
        <v>925</v>
      </c>
      <c r="N2" s="58" t="s">
        <v>925</v>
      </c>
      <c r="O2" s="58" t="s">
        <v>925</v>
      </c>
      <c r="P2" s="58" t="s">
        <v>925</v>
      </c>
      <c r="Q2" s="59" t="s">
        <v>925</v>
      </c>
      <c r="R2" s="59" t="s">
        <v>925</v>
      </c>
      <c r="S2" s="59" t="s">
        <v>925</v>
      </c>
      <c r="T2" s="59" t="s">
        <v>925</v>
      </c>
      <c r="U2" s="59" t="s">
        <v>925</v>
      </c>
      <c r="V2" s="59" t="s">
        <v>925</v>
      </c>
      <c r="W2" s="59" t="s">
        <v>925</v>
      </c>
      <c r="X2" s="59" t="s">
        <v>925</v>
      </c>
      <c r="Y2" s="59" t="s">
        <v>925</v>
      </c>
      <c r="Z2" s="59" t="s">
        <v>925</v>
      </c>
      <c r="AA2" s="59" t="s">
        <v>925</v>
      </c>
      <c r="AB2" s="59" t="s">
        <v>925</v>
      </c>
      <c r="AC2" s="59" t="s">
        <v>925</v>
      </c>
      <c r="AD2" s="59" t="s">
        <v>925</v>
      </c>
      <c r="AE2" s="59" t="s">
        <v>925</v>
      </c>
      <c r="AF2" s="59" t="s">
        <v>925</v>
      </c>
      <c r="AG2" s="59" t="s">
        <v>925</v>
      </c>
      <c r="AH2" s="59" t="s">
        <v>925</v>
      </c>
      <c r="AI2" s="59" t="s">
        <v>925</v>
      </c>
      <c r="AJ2" s="59" t="s">
        <v>925</v>
      </c>
      <c r="AK2" s="59" t="s">
        <v>925</v>
      </c>
      <c r="AL2" s="59" t="s">
        <v>925</v>
      </c>
      <c r="AM2" s="59" t="s">
        <v>925</v>
      </c>
      <c r="AN2" s="59" t="s">
        <v>925</v>
      </c>
      <c r="AO2" s="59" t="s">
        <v>925</v>
      </c>
      <c r="AP2" s="59" t="s">
        <v>925</v>
      </c>
      <c r="AQ2" s="59" t="s">
        <v>925</v>
      </c>
      <c r="AR2" s="60" t="s">
        <v>926</v>
      </c>
    </row>
    <row r="3" spans="1:49" x14ac:dyDescent="0.25">
      <c r="A3" t="s">
        <v>234</v>
      </c>
      <c r="B3" t="s">
        <v>236</v>
      </c>
      <c r="C3" t="s">
        <v>237</v>
      </c>
      <c r="D3" t="s">
        <v>235</v>
      </c>
      <c r="E3">
        <v>2011</v>
      </c>
      <c r="F3" s="61">
        <v>40758</v>
      </c>
      <c r="G3" s="65"/>
      <c r="I3" s="20">
        <v>2093</v>
      </c>
      <c r="J3" s="44">
        <v>1.1734999999999998</v>
      </c>
      <c r="K3" s="59" t="s">
        <v>925</v>
      </c>
      <c r="L3" s="59" t="s">
        <v>925</v>
      </c>
      <c r="M3" s="22">
        <v>3.28</v>
      </c>
      <c r="N3" s="23">
        <v>2057.5</v>
      </c>
      <c r="O3" s="20">
        <v>3.28</v>
      </c>
      <c r="P3" s="20">
        <v>2022</v>
      </c>
      <c r="Q3" s="62">
        <v>9.0999999999999998E-2</v>
      </c>
      <c r="R3" s="59" t="s">
        <v>925</v>
      </c>
      <c r="S3" s="59" t="s">
        <v>925</v>
      </c>
      <c r="T3" s="59" t="s">
        <v>925</v>
      </c>
      <c r="U3" s="59" t="s">
        <v>925</v>
      </c>
      <c r="V3" s="59" t="s">
        <v>925</v>
      </c>
      <c r="W3" s="59" t="s">
        <v>925</v>
      </c>
      <c r="X3" s="59" t="s">
        <v>925</v>
      </c>
      <c r="Y3" s="59" t="s">
        <v>925</v>
      </c>
      <c r="Z3" s="59" t="s">
        <v>925</v>
      </c>
      <c r="AA3" s="59" t="s">
        <v>925</v>
      </c>
      <c r="AB3" s="59" t="s">
        <v>925</v>
      </c>
      <c r="AC3" s="59" t="s">
        <v>925</v>
      </c>
      <c r="AD3" s="59" t="s">
        <v>925</v>
      </c>
      <c r="AE3" s="59" t="s">
        <v>925</v>
      </c>
      <c r="AF3" s="59" t="s">
        <v>925</v>
      </c>
      <c r="AG3" s="59" t="s">
        <v>925</v>
      </c>
      <c r="AH3" s="59" t="s">
        <v>925</v>
      </c>
      <c r="AI3" s="59" t="s">
        <v>925</v>
      </c>
      <c r="AJ3" s="59" t="s">
        <v>925</v>
      </c>
      <c r="AK3" s="59" t="s">
        <v>925</v>
      </c>
      <c r="AL3" s="59" t="s">
        <v>925</v>
      </c>
      <c r="AM3" s="59" t="s">
        <v>925</v>
      </c>
      <c r="AN3" s="59" t="s">
        <v>925</v>
      </c>
      <c r="AO3" s="59" t="s">
        <v>925</v>
      </c>
      <c r="AP3" s="59" t="s">
        <v>925</v>
      </c>
      <c r="AQ3" s="59" t="s">
        <v>925</v>
      </c>
    </row>
    <row r="4" spans="1:49" x14ac:dyDescent="0.25">
      <c r="A4" t="s">
        <v>234</v>
      </c>
      <c r="B4" t="s">
        <v>236</v>
      </c>
      <c r="C4" t="s">
        <v>241</v>
      </c>
      <c r="D4" t="s">
        <v>240</v>
      </c>
      <c r="E4">
        <v>2016</v>
      </c>
      <c r="F4" s="61">
        <v>42536</v>
      </c>
      <c r="G4" s="20">
        <v>80</v>
      </c>
      <c r="H4" s="65" t="s">
        <v>925</v>
      </c>
      <c r="I4" s="65" t="s">
        <v>925</v>
      </c>
      <c r="J4" s="65">
        <v>0.04</v>
      </c>
      <c r="K4" s="65" t="s">
        <v>925</v>
      </c>
      <c r="L4" s="65" t="s">
        <v>925</v>
      </c>
      <c r="M4" s="22">
        <v>4.09</v>
      </c>
      <c r="N4" s="23">
        <v>97.3</v>
      </c>
      <c r="O4" s="20">
        <v>4.09</v>
      </c>
      <c r="P4" s="20">
        <v>97.3</v>
      </c>
      <c r="Q4" s="62">
        <v>0.05</v>
      </c>
      <c r="R4" s="59" t="s">
        <v>925</v>
      </c>
      <c r="S4">
        <v>15.5</v>
      </c>
      <c r="T4" s="59" t="s">
        <v>925</v>
      </c>
      <c r="U4">
        <v>0.19</v>
      </c>
      <c r="V4" s="59" t="s">
        <v>925</v>
      </c>
      <c r="W4" s="59" t="s">
        <v>925</v>
      </c>
      <c r="X4" s="59" t="s">
        <v>925</v>
      </c>
      <c r="Y4" s="59" t="s">
        <v>925</v>
      </c>
      <c r="Z4" s="59" t="s">
        <v>925</v>
      </c>
      <c r="AA4" s="59" t="s">
        <v>925</v>
      </c>
      <c r="AB4" s="59" t="s">
        <v>925</v>
      </c>
      <c r="AC4" s="59" t="s">
        <v>925</v>
      </c>
      <c r="AD4" s="59" t="s">
        <v>925</v>
      </c>
      <c r="AE4" s="59" t="s">
        <v>925</v>
      </c>
      <c r="AF4" s="59" t="s">
        <v>925</v>
      </c>
      <c r="AG4" s="59" t="s">
        <v>925</v>
      </c>
      <c r="AH4" s="59" t="s">
        <v>925</v>
      </c>
      <c r="AI4" s="59" t="s">
        <v>925</v>
      </c>
      <c r="AJ4" s="59" t="s">
        <v>925</v>
      </c>
      <c r="AK4" s="59" t="s">
        <v>925</v>
      </c>
      <c r="AL4" s="59" t="s">
        <v>925</v>
      </c>
      <c r="AM4" s="59" t="s">
        <v>925</v>
      </c>
      <c r="AN4" s="59" t="s">
        <v>925</v>
      </c>
      <c r="AO4" s="59" t="s">
        <v>925</v>
      </c>
      <c r="AP4" s="59" t="s">
        <v>925</v>
      </c>
      <c r="AQ4" s="59" t="s">
        <v>925</v>
      </c>
      <c r="AR4" s="60" t="s">
        <v>951</v>
      </c>
    </row>
    <row r="5" spans="1:49" x14ac:dyDescent="0.25">
      <c r="A5" t="s">
        <v>234</v>
      </c>
      <c r="B5" t="s">
        <v>244</v>
      </c>
      <c r="C5" t="s">
        <v>245</v>
      </c>
      <c r="D5" t="s">
        <v>243</v>
      </c>
      <c r="E5">
        <v>2016</v>
      </c>
      <c r="F5" s="61">
        <v>42549</v>
      </c>
      <c r="G5" s="20">
        <v>0</v>
      </c>
      <c r="H5" s="65" t="s">
        <v>925</v>
      </c>
      <c r="I5" s="65" t="s">
        <v>925</v>
      </c>
      <c r="J5" s="23">
        <v>3.7215959999999999E-2</v>
      </c>
      <c r="K5" s="65" t="s">
        <v>925</v>
      </c>
      <c r="L5" s="65" t="s">
        <v>925</v>
      </c>
      <c r="M5" s="22">
        <v>3.32</v>
      </c>
      <c r="N5" s="23">
        <v>239</v>
      </c>
      <c r="O5" s="20">
        <v>3.32</v>
      </c>
      <c r="P5" s="20">
        <v>239</v>
      </c>
      <c r="Q5" s="62">
        <v>0.21</v>
      </c>
      <c r="R5" s="59" t="s">
        <v>925</v>
      </c>
      <c r="S5">
        <v>20.6</v>
      </c>
      <c r="T5" s="59" t="s">
        <v>925</v>
      </c>
      <c r="U5">
        <v>5.8</v>
      </c>
      <c r="V5" s="59" t="s">
        <v>925</v>
      </c>
      <c r="W5" s="59" t="s">
        <v>925</v>
      </c>
      <c r="X5" s="59" t="s">
        <v>925</v>
      </c>
      <c r="Y5" s="59" t="s">
        <v>925</v>
      </c>
      <c r="Z5" s="59" t="s">
        <v>925</v>
      </c>
      <c r="AA5" s="59" t="s">
        <v>925</v>
      </c>
      <c r="AB5" s="59" t="s">
        <v>925</v>
      </c>
      <c r="AC5" s="59" t="s">
        <v>925</v>
      </c>
      <c r="AD5" s="59" t="s">
        <v>925</v>
      </c>
      <c r="AE5" s="59" t="s">
        <v>925</v>
      </c>
      <c r="AF5" s="59" t="s">
        <v>925</v>
      </c>
      <c r="AG5" s="59" t="s">
        <v>925</v>
      </c>
      <c r="AH5" s="59" t="s">
        <v>925</v>
      </c>
      <c r="AI5" s="59" t="s">
        <v>925</v>
      </c>
      <c r="AJ5" s="59" t="s">
        <v>925</v>
      </c>
      <c r="AK5" s="59" t="s">
        <v>925</v>
      </c>
      <c r="AL5" s="59" t="s">
        <v>925</v>
      </c>
      <c r="AM5" s="59" t="s">
        <v>925</v>
      </c>
      <c r="AN5" s="59" t="s">
        <v>925</v>
      </c>
      <c r="AO5" s="59" t="s">
        <v>925</v>
      </c>
      <c r="AP5" s="59" t="s">
        <v>925</v>
      </c>
      <c r="AQ5" s="59" t="s">
        <v>925</v>
      </c>
      <c r="AR5" s="60" t="s">
        <v>973</v>
      </c>
    </row>
    <row r="6" spans="1:49" x14ac:dyDescent="0.25">
      <c r="A6" t="s">
        <v>234</v>
      </c>
      <c r="B6" t="s">
        <v>244</v>
      </c>
      <c r="C6" t="s">
        <v>250</v>
      </c>
      <c r="D6" t="s">
        <v>964</v>
      </c>
      <c r="E6">
        <v>2021</v>
      </c>
      <c r="F6" s="61">
        <v>44469</v>
      </c>
      <c r="G6" s="20">
        <v>0</v>
      </c>
      <c r="H6" s="20">
        <v>3.07</v>
      </c>
      <c r="I6" s="20">
        <v>267.02999999999997</v>
      </c>
      <c r="J6" s="23">
        <v>0.17399999999999999</v>
      </c>
      <c r="K6" s="20">
        <v>19.559999999999999</v>
      </c>
      <c r="L6" s="20">
        <v>0.17399999999999999</v>
      </c>
      <c r="M6" s="22">
        <v>3.26</v>
      </c>
      <c r="N6" s="23">
        <v>230.51499999999999</v>
      </c>
      <c r="O6" s="65">
        <v>3.45</v>
      </c>
      <c r="P6" s="65">
        <v>194</v>
      </c>
      <c r="Q6" s="62">
        <v>0.54</v>
      </c>
      <c r="R6">
        <v>0.4</v>
      </c>
      <c r="S6">
        <v>11</v>
      </c>
      <c r="T6">
        <v>0.4</v>
      </c>
      <c r="U6">
        <v>0.03</v>
      </c>
      <c r="V6">
        <v>5.9</v>
      </c>
      <c r="W6">
        <v>1.2</v>
      </c>
      <c r="X6">
        <v>7.9</v>
      </c>
      <c r="Y6">
        <v>12</v>
      </c>
      <c r="Z6">
        <v>2.96</v>
      </c>
      <c r="AA6">
        <v>301.27</v>
      </c>
      <c r="AB6" s="25">
        <v>0.19</v>
      </c>
      <c r="AC6">
        <v>23.26</v>
      </c>
      <c r="AD6">
        <v>0.19600000000000001</v>
      </c>
      <c r="AE6" s="24">
        <v>2.96</v>
      </c>
      <c r="AF6" s="25">
        <v>301.27</v>
      </c>
      <c r="AG6" s="59" t="s">
        <v>925</v>
      </c>
      <c r="AH6" s="59" t="s">
        <v>925</v>
      </c>
      <c r="AI6" s="62">
        <v>0.32</v>
      </c>
      <c r="AJ6">
        <v>0.4</v>
      </c>
      <c r="AK6">
        <v>14</v>
      </c>
      <c r="AL6">
        <v>0.4</v>
      </c>
      <c r="AM6">
        <v>2</v>
      </c>
      <c r="AN6">
        <v>0.92</v>
      </c>
      <c r="AO6">
        <v>0.39</v>
      </c>
      <c r="AP6">
        <v>1.9</v>
      </c>
      <c r="AQ6">
        <v>9.5</v>
      </c>
      <c r="AR6" s="60" t="s">
        <v>965</v>
      </c>
    </row>
    <row r="7" spans="1:49" x14ac:dyDescent="0.25">
      <c r="A7" t="s">
        <v>19</v>
      </c>
      <c r="B7" t="s">
        <v>33</v>
      </c>
      <c r="C7" t="s">
        <v>38</v>
      </c>
      <c r="D7" t="s">
        <v>32</v>
      </c>
      <c r="E7">
        <v>2022</v>
      </c>
      <c r="F7" s="61">
        <v>44720</v>
      </c>
      <c r="G7" s="20">
        <v>11</v>
      </c>
      <c r="H7" s="23">
        <v>3.8781409999999998</v>
      </c>
      <c r="I7" s="23">
        <v>110.24339999999999</v>
      </c>
      <c r="J7" s="23">
        <v>5.172852E-2</v>
      </c>
      <c r="K7" s="20">
        <v>25.381820000000001</v>
      </c>
      <c r="L7" s="22">
        <v>7.165821E-2</v>
      </c>
      <c r="M7" s="22">
        <v>3.8781409999999998</v>
      </c>
      <c r="N7" s="23">
        <v>110.24339999999999</v>
      </c>
      <c r="O7" s="59" t="s">
        <v>925</v>
      </c>
      <c r="P7" s="59" t="s">
        <v>925</v>
      </c>
      <c r="Q7" s="62">
        <v>7.0000000000000007E-2</v>
      </c>
      <c r="R7">
        <v>0.4</v>
      </c>
      <c r="S7">
        <v>9.8000000000000007</v>
      </c>
      <c r="T7">
        <v>0.4</v>
      </c>
      <c r="U7">
        <v>2</v>
      </c>
      <c r="V7">
        <v>2.9</v>
      </c>
      <c r="W7">
        <v>2.1</v>
      </c>
      <c r="X7">
        <v>1.8</v>
      </c>
      <c r="Y7">
        <v>6.9</v>
      </c>
      <c r="Z7" s="25">
        <v>3.9825870000000001</v>
      </c>
      <c r="AA7" s="25">
        <v>120.64400000000001</v>
      </c>
      <c r="AB7" s="25">
        <v>5.6760230000000002E-2</v>
      </c>
      <c r="AC7">
        <v>25.81382</v>
      </c>
      <c r="AD7" s="24">
        <v>7.841861E-2</v>
      </c>
      <c r="AE7" s="24">
        <v>3.9825870000000001</v>
      </c>
      <c r="AF7" s="25">
        <v>120.64400000000001</v>
      </c>
      <c r="AG7" s="59" t="s">
        <v>925</v>
      </c>
      <c r="AH7" s="59" t="s">
        <v>925</v>
      </c>
      <c r="AI7" s="62">
        <v>0.08</v>
      </c>
      <c r="AJ7">
        <v>0.4</v>
      </c>
      <c r="AK7">
        <v>5</v>
      </c>
      <c r="AL7">
        <v>0.4</v>
      </c>
      <c r="AM7">
        <v>2</v>
      </c>
      <c r="AN7">
        <v>12</v>
      </c>
      <c r="AO7">
        <v>2.1</v>
      </c>
      <c r="AP7">
        <v>8.6</v>
      </c>
      <c r="AQ7">
        <v>10</v>
      </c>
      <c r="AR7" s="60" t="s">
        <v>971</v>
      </c>
    </row>
    <row r="8" spans="1:49" x14ac:dyDescent="0.25">
      <c r="A8" t="s">
        <v>19</v>
      </c>
      <c r="B8" t="s">
        <v>41</v>
      </c>
      <c r="C8" t="s">
        <v>48</v>
      </c>
      <c r="D8" t="s">
        <v>40</v>
      </c>
      <c r="E8">
        <v>2022</v>
      </c>
      <c r="F8" s="61">
        <v>44784</v>
      </c>
      <c r="G8" s="20">
        <v>0</v>
      </c>
      <c r="H8" s="58" t="s">
        <v>925</v>
      </c>
      <c r="I8" s="58" t="s">
        <v>925</v>
      </c>
      <c r="J8" s="58" t="s">
        <v>925</v>
      </c>
      <c r="K8" s="58" t="s">
        <v>925</v>
      </c>
      <c r="L8" s="58" t="s">
        <v>925</v>
      </c>
      <c r="M8" s="58" t="s">
        <v>925</v>
      </c>
      <c r="N8" s="58" t="s">
        <v>925</v>
      </c>
      <c r="O8" s="58" t="s">
        <v>925</v>
      </c>
      <c r="P8" s="58" t="s">
        <v>925</v>
      </c>
      <c r="Q8" s="59" t="s">
        <v>925</v>
      </c>
      <c r="R8" s="59" t="s">
        <v>925</v>
      </c>
      <c r="S8" s="59" t="s">
        <v>925</v>
      </c>
      <c r="T8" s="59" t="s">
        <v>925</v>
      </c>
      <c r="U8" s="59" t="s">
        <v>925</v>
      </c>
      <c r="V8" s="59" t="s">
        <v>925</v>
      </c>
      <c r="W8" s="59" t="s">
        <v>925</v>
      </c>
      <c r="X8" s="59" t="s">
        <v>925</v>
      </c>
      <c r="Y8" s="59" t="s">
        <v>925</v>
      </c>
      <c r="Z8">
        <v>5.64</v>
      </c>
      <c r="AA8">
        <v>21552</v>
      </c>
      <c r="AB8">
        <v>13.26</v>
      </c>
      <c r="AC8">
        <v>27.29</v>
      </c>
      <c r="AD8">
        <v>14.3</v>
      </c>
      <c r="AE8" s="24">
        <v>5.64</v>
      </c>
      <c r="AF8" s="25">
        <v>21552</v>
      </c>
      <c r="AG8" s="59" t="s">
        <v>925</v>
      </c>
      <c r="AH8" s="59" t="s">
        <v>925</v>
      </c>
      <c r="AI8" s="62">
        <v>2.1</v>
      </c>
      <c r="AJ8">
        <v>37</v>
      </c>
      <c r="AK8">
        <v>7600</v>
      </c>
      <c r="AL8">
        <v>10</v>
      </c>
      <c r="AM8">
        <v>830</v>
      </c>
      <c r="AN8">
        <v>150</v>
      </c>
      <c r="AO8">
        <v>180</v>
      </c>
      <c r="AP8">
        <v>470</v>
      </c>
      <c r="AQ8">
        <v>4700</v>
      </c>
      <c r="AR8" s="60" t="s">
        <v>927</v>
      </c>
    </row>
    <row r="9" spans="1:49" x14ac:dyDescent="0.25">
      <c r="A9" t="s">
        <v>19</v>
      </c>
      <c r="B9" t="s">
        <v>51</v>
      </c>
      <c r="C9" t="s">
        <v>56</v>
      </c>
      <c r="D9" t="s">
        <v>50</v>
      </c>
      <c r="E9">
        <v>2022</v>
      </c>
      <c r="F9" s="61">
        <v>44740</v>
      </c>
      <c r="G9" s="20">
        <v>19</v>
      </c>
      <c r="H9" s="23">
        <v>6.5674679999999999</v>
      </c>
      <c r="I9" s="23">
        <v>5996.1859999999997</v>
      </c>
      <c r="J9" s="23">
        <v>3.3025440000000001</v>
      </c>
      <c r="K9" s="20">
        <v>27.431450000000002</v>
      </c>
      <c r="L9" s="22">
        <v>3.8975209999999998</v>
      </c>
      <c r="M9" s="22">
        <v>6.5674679999999999</v>
      </c>
      <c r="N9" s="23">
        <v>5996.1859999999997</v>
      </c>
      <c r="O9" s="59" t="s">
        <v>925</v>
      </c>
      <c r="P9" s="59" t="s">
        <v>925</v>
      </c>
      <c r="Q9" s="62">
        <v>0.02</v>
      </c>
      <c r="R9">
        <v>8.8000000000000007</v>
      </c>
      <c r="S9">
        <v>1820</v>
      </c>
      <c r="T9">
        <v>4</v>
      </c>
      <c r="U9">
        <v>241</v>
      </c>
      <c r="V9">
        <v>64</v>
      </c>
      <c r="W9">
        <v>37</v>
      </c>
      <c r="X9">
        <v>120</v>
      </c>
      <c r="Y9">
        <v>990</v>
      </c>
      <c r="Z9" s="25">
        <v>6.0794639999999998</v>
      </c>
      <c r="AA9" s="25">
        <v>5021.6310000000003</v>
      </c>
      <c r="AB9" s="25">
        <v>2.7330709999999998</v>
      </c>
      <c r="AC9">
        <v>27.75732</v>
      </c>
      <c r="AD9" s="24">
        <v>3.2640600000000002</v>
      </c>
      <c r="AE9" s="24">
        <v>6.0794639999999998</v>
      </c>
      <c r="AF9" s="25">
        <v>5021.6310000000003</v>
      </c>
      <c r="AG9" s="59" t="s">
        <v>925</v>
      </c>
      <c r="AH9" s="59" t="s">
        <v>925</v>
      </c>
      <c r="AI9" s="62">
        <v>0.59</v>
      </c>
      <c r="AJ9">
        <v>7.1</v>
      </c>
      <c r="AK9">
        <v>1520</v>
      </c>
      <c r="AL9">
        <v>4</v>
      </c>
      <c r="AM9">
        <v>176</v>
      </c>
      <c r="AN9">
        <v>160</v>
      </c>
      <c r="AO9">
        <v>34</v>
      </c>
      <c r="AP9">
        <v>140</v>
      </c>
      <c r="AQ9">
        <v>780</v>
      </c>
      <c r="AR9" s="60" t="s">
        <v>954</v>
      </c>
    </row>
    <row r="10" spans="1:49" x14ac:dyDescent="0.25">
      <c r="A10" t="s">
        <v>234</v>
      </c>
      <c r="B10" t="s">
        <v>253</v>
      </c>
      <c r="C10" t="s">
        <v>254</v>
      </c>
      <c r="D10" t="s">
        <v>252</v>
      </c>
      <c r="E10">
        <v>2016</v>
      </c>
      <c r="F10" s="61">
        <v>42522</v>
      </c>
      <c r="G10" s="20">
        <v>30</v>
      </c>
      <c r="H10" s="65" t="s">
        <v>925</v>
      </c>
      <c r="I10" s="65" t="s">
        <v>925</v>
      </c>
      <c r="J10" s="23">
        <v>0.43177739999999998</v>
      </c>
      <c r="K10" s="65" t="s">
        <v>925</v>
      </c>
      <c r="L10" s="65" t="s">
        <v>925</v>
      </c>
      <c r="M10" s="22">
        <v>5.91</v>
      </c>
      <c r="N10" s="23">
        <v>803</v>
      </c>
      <c r="O10" s="20">
        <v>5.91</v>
      </c>
      <c r="P10" s="20">
        <v>803</v>
      </c>
      <c r="Q10" s="62" t="s">
        <v>957</v>
      </c>
      <c r="R10" s="59" t="s">
        <v>925</v>
      </c>
      <c r="S10">
        <v>239</v>
      </c>
      <c r="T10" s="59" t="s">
        <v>925</v>
      </c>
      <c r="U10">
        <v>13.2</v>
      </c>
      <c r="V10" s="59" t="s">
        <v>925</v>
      </c>
      <c r="W10" s="59" t="s">
        <v>925</v>
      </c>
      <c r="X10" s="59" t="s">
        <v>925</v>
      </c>
      <c r="Y10" s="59" t="s">
        <v>925</v>
      </c>
      <c r="Z10" s="59" t="s">
        <v>925</v>
      </c>
      <c r="AA10" s="59" t="s">
        <v>925</v>
      </c>
      <c r="AB10" s="59" t="s">
        <v>925</v>
      </c>
      <c r="AC10" s="59" t="s">
        <v>925</v>
      </c>
      <c r="AD10" s="59" t="s">
        <v>925</v>
      </c>
      <c r="AE10" s="59" t="s">
        <v>925</v>
      </c>
      <c r="AF10" s="59" t="s">
        <v>925</v>
      </c>
      <c r="AG10" s="59" t="s">
        <v>925</v>
      </c>
      <c r="AH10" s="59" t="s">
        <v>925</v>
      </c>
      <c r="AI10" s="59" t="s">
        <v>925</v>
      </c>
      <c r="AJ10" s="59" t="s">
        <v>925</v>
      </c>
      <c r="AK10" s="59" t="s">
        <v>925</v>
      </c>
      <c r="AL10" s="59" t="s">
        <v>925</v>
      </c>
      <c r="AM10" s="59" t="s">
        <v>925</v>
      </c>
      <c r="AN10" s="59" t="s">
        <v>925</v>
      </c>
      <c r="AO10" s="59" t="s">
        <v>925</v>
      </c>
      <c r="AP10" s="59" t="s">
        <v>925</v>
      </c>
      <c r="AQ10" s="59" t="s">
        <v>925</v>
      </c>
      <c r="AR10" s="60" t="s">
        <v>958</v>
      </c>
    </row>
    <row r="11" spans="1:49" x14ac:dyDescent="0.25">
      <c r="A11" t="s">
        <v>234</v>
      </c>
      <c r="B11" t="s">
        <v>253</v>
      </c>
      <c r="C11" t="s">
        <v>260</v>
      </c>
      <c r="D11" t="s">
        <v>937</v>
      </c>
      <c r="E11">
        <v>2021</v>
      </c>
      <c r="F11" s="61">
        <v>44377</v>
      </c>
      <c r="G11" s="20">
        <v>0</v>
      </c>
      <c r="H11" s="58" t="s">
        <v>925</v>
      </c>
      <c r="I11" s="58" t="s">
        <v>925</v>
      </c>
      <c r="J11" s="58" t="s">
        <v>925</v>
      </c>
      <c r="K11" s="58" t="s">
        <v>925</v>
      </c>
      <c r="L11" s="58" t="s">
        <v>925</v>
      </c>
      <c r="M11" s="58" t="s">
        <v>925</v>
      </c>
      <c r="N11" s="58" t="s">
        <v>925</v>
      </c>
      <c r="O11" s="58" t="s">
        <v>925</v>
      </c>
      <c r="P11" s="58" t="s">
        <v>925</v>
      </c>
      <c r="Q11" s="59" t="s">
        <v>925</v>
      </c>
      <c r="R11" s="59" t="s">
        <v>925</v>
      </c>
      <c r="S11" s="59" t="s">
        <v>925</v>
      </c>
      <c r="T11" s="59" t="s">
        <v>925</v>
      </c>
      <c r="U11" s="59" t="s">
        <v>925</v>
      </c>
      <c r="V11" s="59" t="s">
        <v>925</v>
      </c>
      <c r="W11" s="59" t="s">
        <v>925</v>
      </c>
      <c r="X11" s="59" t="s">
        <v>925</v>
      </c>
      <c r="Y11" s="59" t="s">
        <v>925</v>
      </c>
      <c r="Z11" s="59" t="s">
        <v>925</v>
      </c>
      <c r="AA11" s="59" t="s">
        <v>925</v>
      </c>
      <c r="AB11" s="59" t="s">
        <v>925</v>
      </c>
      <c r="AC11" s="59" t="s">
        <v>925</v>
      </c>
      <c r="AD11" s="59" t="s">
        <v>925</v>
      </c>
      <c r="AE11" s="59" t="s">
        <v>925</v>
      </c>
      <c r="AF11" s="59" t="s">
        <v>925</v>
      </c>
      <c r="AG11" s="59" t="s">
        <v>925</v>
      </c>
      <c r="AH11" s="59" t="s">
        <v>925</v>
      </c>
      <c r="AI11" s="59" t="s">
        <v>925</v>
      </c>
      <c r="AJ11" s="59" t="s">
        <v>925</v>
      </c>
      <c r="AK11" s="59" t="s">
        <v>925</v>
      </c>
      <c r="AL11" s="59" t="s">
        <v>925</v>
      </c>
      <c r="AM11" s="59" t="s">
        <v>925</v>
      </c>
      <c r="AN11" s="59" t="s">
        <v>925</v>
      </c>
      <c r="AO11" s="59" t="s">
        <v>925</v>
      </c>
      <c r="AP11" s="59" t="s">
        <v>925</v>
      </c>
      <c r="AQ11" s="59" t="s">
        <v>925</v>
      </c>
      <c r="AR11" s="60" t="s">
        <v>938</v>
      </c>
    </row>
    <row r="12" spans="1:49" x14ac:dyDescent="0.25">
      <c r="A12" t="s">
        <v>19</v>
      </c>
      <c r="B12" t="s">
        <v>59</v>
      </c>
      <c r="C12" t="s">
        <v>63</v>
      </c>
      <c r="D12" t="s">
        <v>58</v>
      </c>
      <c r="E12">
        <v>2022</v>
      </c>
      <c r="F12" s="61">
        <v>44755</v>
      </c>
      <c r="G12" s="20">
        <v>0</v>
      </c>
      <c r="H12" s="58" t="s">
        <v>925</v>
      </c>
      <c r="I12" s="58" t="s">
        <v>925</v>
      </c>
      <c r="J12" s="58" t="s">
        <v>925</v>
      </c>
      <c r="K12" s="58" t="s">
        <v>925</v>
      </c>
      <c r="L12" s="58" t="s">
        <v>925</v>
      </c>
      <c r="M12" s="58" t="s">
        <v>925</v>
      </c>
      <c r="N12" s="63" t="s">
        <v>925</v>
      </c>
      <c r="O12" s="58" t="s">
        <v>925</v>
      </c>
      <c r="P12" s="58" t="s">
        <v>925</v>
      </c>
      <c r="Q12" s="59" t="s">
        <v>925</v>
      </c>
      <c r="R12" s="59" t="s">
        <v>925</v>
      </c>
      <c r="S12" s="59" t="s">
        <v>925</v>
      </c>
      <c r="T12" s="59" t="s">
        <v>925</v>
      </c>
      <c r="U12" s="59" t="s">
        <v>925</v>
      </c>
      <c r="V12" s="59" t="s">
        <v>925</v>
      </c>
      <c r="W12" s="59" t="s">
        <v>925</v>
      </c>
      <c r="X12" s="59" t="s">
        <v>925</v>
      </c>
      <c r="Y12" s="59" t="s">
        <v>925</v>
      </c>
      <c r="Z12" s="25">
        <v>5.6229889999999996</v>
      </c>
      <c r="AA12" s="25">
        <v>222.3776</v>
      </c>
      <c r="AB12" s="25">
        <v>0.10619729999999999</v>
      </c>
      <c r="AC12">
        <v>24.29524</v>
      </c>
      <c r="AD12" s="24">
        <v>0.14454539999999999</v>
      </c>
      <c r="AE12" s="24">
        <v>5.6229889999999996</v>
      </c>
      <c r="AF12" s="25">
        <v>222.3776</v>
      </c>
      <c r="AG12" s="59" t="s">
        <v>925</v>
      </c>
      <c r="AH12" s="59" t="s">
        <v>925</v>
      </c>
      <c r="AI12" s="62">
        <v>0.23</v>
      </c>
      <c r="AJ12">
        <v>0.4</v>
      </c>
      <c r="AK12">
        <v>45</v>
      </c>
      <c r="AL12">
        <v>0.4</v>
      </c>
      <c r="AM12">
        <v>10</v>
      </c>
      <c r="AN12">
        <v>27</v>
      </c>
      <c r="AO12">
        <v>2.2000000000000002</v>
      </c>
      <c r="AP12">
        <v>7.5</v>
      </c>
      <c r="AQ12">
        <v>26</v>
      </c>
      <c r="AR12" s="60" t="s">
        <v>928</v>
      </c>
    </row>
    <row r="13" spans="1:49" x14ac:dyDescent="0.25">
      <c r="A13" t="s">
        <v>19</v>
      </c>
      <c r="B13" t="s">
        <v>66</v>
      </c>
      <c r="C13" t="s">
        <v>70</v>
      </c>
      <c r="D13" t="s">
        <v>65</v>
      </c>
      <c r="E13">
        <v>2022</v>
      </c>
      <c r="F13" s="61">
        <v>44742</v>
      </c>
      <c r="G13" s="20">
        <v>0</v>
      </c>
      <c r="H13" s="58" t="s">
        <v>925</v>
      </c>
      <c r="I13" s="58" t="s">
        <v>925</v>
      </c>
      <c r="J13" s="58" t="s">
        <v>925</v>
      </c>
      <c r="K13" s="58" t="s">
        <v>925</v>
      </c>
      <c r="L13" s="58" t="s">
        <v>925</v>
      </c>
      <c r="M13" s="58" t="s">
        <v>925</v>
      </c>
      <c r="N13" s="63" t="s">
        <v>925</v>
      </c>
      <c r="O13" s="58" t="s">
        <v>925</v>
      </c>
      <c r="P13" s="58" t="s">
        <v>925</v>
      </c>
      <c r="Q13" s="59" t="s">
        <v>925</v>
      </c>
      <c r="R13" s="59" t="s">
        <v>925</v>
      </c>
      <c r="S13" s="59" t="s">
        <v>925</v>
      </c>
      <c r="T13" s="59" t="s">
        <v>925</v>
      </c>
      <c r="U13" s="59" t="s">
        <v>925</v>
      </c>
      <c r="V13" s="59" t="s">
        <v>925</v>
      </c>
      <c r="W13" s="59" t="s">
        <v>925</v>
      </c>
      <c r="X13" s="59" t="s">
        <v>925</v>
      </c>
      <c r="Y13" s="59" t="s">
        <v>925</v>
      </c>
      <c r="Z13" s="25">
        <v>4.3928890000000003</v>
      </c>
      <c r="AA13" s="25">
        <v>86.940089999999998</v>
      </c>
      <c r="AB13" s="25">
        <v>4.0348090000000003E-2</v>
      </c>
      <c r="AC13">
        <v>29.589390000000002</v>
      </c>
      <c r="AD13" s="24">
        <v>5.6511060000000002E-2</v>
      </c>
      <c r="AE13" s="24">
        <v>4.3928890000000003</v>
      </c>
      <c r="AF13" s="25">
        <v>86.940089999999998</v>
      </c>
      <c r="AG13" s="59" t="s">
        <v>925</v>
      </c>
      <c r="AH13" s="59" t="s">
        <v>925</v>
      </c>
      <c r="AI13" s="59" t="s">
        <v>925</v>
      </c>
      <c r="AJ13" s="59" t="s">
        <v>925</v>
      </c>
      <c r="AK13" s="59" t="s">
        <v>925</v>
      </c>
      <c r="AL13" s="59" t="s">
        <v>925</v>
      </c>
      <c r="AM13" s="59" t="s">
        <v>925</v>
      </c>
      <c r="AN13" s="59" t="s">
        <v>925</v>
      </c>
      <c r="AO13" s="59" t="s">
        <v>925</v>
      </c>
      <c r="AP13" s="59" t="s">
        <v>925</v>
      </c>
      <c r="AQ13" s="59" t="s">
        <v>925</v>
      </c>
      <c r="AR13" s="60" t="s">
        <v>929</v>
      </c>
    </row>
    <row r="14" spans="1:49" x14ac:dyDescent="0.25">
      <c r="A14" t="s">
        <v>19</v>
      </c>
      <c r="B14" t="s">
        <v>73</v>
      </c>
      <c r="C14" t="s">
        <v>78</v>
      </c>
      <c r="D14" t="s">
        <v>72</v>
      </c>
      <c r="E14">
        <v>2022</v>
      </c>
      <c r="F14" s="61">
        <v>44753</v>
      </c>
      <c r="G14" s="20">
        <v>8</v>
      </c>
      <c r="H14" s="23">
        <v>5.1878979999999997</v>
      </c>
      <c r="I14" s="23">
        <v>747.47</v>
      </c>
      <c r="J14" s="23">
        <v>0.3690773</v>
      </c>
      <c r="K14" s="20">
        <v>25.07807</v>
      </c>
      <c r="L14" s="22">
        <v>0.4858555</v>
      </c>
      <c r="M14" s="22">
        <v>5.1878979999999997</v>
      </c>
      <c r="N14" s="23">
        <v>747.47</v>
      </c>
      <c r="O14" s="59" t="s">
        <v>925</v>
      </c>
      <c r="P14" s="59" t="s">
        <v>925</v>
      </c>
      <c r="Q14" s="62">
        <v>0.04</v>
      </c>
      <c r="R14">
        <v>0.78</v>
      </c>
      <c r="S14">
        <v>204</v>
      </c>
      <c r="T14">
        <v>0.4</v>
      </c>
      <c r="U14">
        <v>720</v>
      </c>
      <c r="V14">
        <v>3.7</v>
      </c>
      <c r="W14">
        <v>4.4000000000000004</v>
      </c>
      <c r="X14">
        <v>9.3000000000000007</v>
      </c>
      <c r="Y14">
        <v>130</v>
      </c>
      <c r="Z14" s="25">
        <v>5.2689979999999998</v>
      </c>
      <c r="AA14" s="25">
        <v>1186.9110000000001</v>
      </c>
      <c r="AB14" s="25">
        <v>0.59716689999999994</v>
      </c>
      <c r="AC14">
        <v>23.709250000000001</v>
      </c>
      <c r="AD14" s="24">
        <v>0.77149190000000001</v>
      </c>
      <c r="AE14" s="24">
        <v>5.2689979999999998</v>
      </c>
      <c r="AF14" s="25">
        <v>1186.9110000000001</v>
      </c>
      <c r="AG14" s="59" t="s">
        <v>925</v>
      </c>
      <c r="AH14" s="59" t="s">
        <v>925</v>
      </c>
      <c r="AI14" s="62">
        <v>0.51</v>
      </c>
      <c r="AJ14">
        <v>1.7</v>
      </c>
      <c r="AK14">
        <v>330</v>
      </c>
      <c r="AL14">
        <v>0.4</v>
      </c>
      <c r="AM14">
        <v>41</v>
      </c>
      <c r="AN14">
        <v>110</v>
      </c>
      <c r="AO14">
        <v>15</v>
      </c>
      <c r="AP14">
        <v>110</v>
      </c>
      <c r="AQ14">
        <v>250</v>
      </c>
      <c r="AR14" s="60" t="s">
        <v>960</v>
      </c>
    </row>
    <row r="15" spans="1:49" x14ac:dyDescent="0.25">
      <c r="A15" t="s">
        <v>19</v>
      </c>
      <c r="B15" t="s">
        <v>81</v>
      </c>
      <c r="C15" t="s">
        <v>85</v>
      </c>
      <c r="D15" t="s">
        <v>80</v>
      </c>
      <c r="E15">
        <v>2022</v>
      </c>
      <c r="F15" s="61">
        <v>44707</v>
      </c>
      <c r="G15" s="20">
        <v>4</v>
      </c>
      <c r="H15" s="23">
        <v>5.5586330000000004</v>
      </c>
      <c r="I15" s="23">
        <v>216.59229999999999</v>
      </c>
      <c r="J15" s="23">
        <v>0.1147266</v>
      </c>
      <c r="K15" s="20">
        <v>19.10248</v>
      </c>
      <c r="L15" s="22">
        <v>0.14078499999999999</v>
      </c>
      <c r="M15" s="22">
        <v>5.5586330000000004</v>
      </c>
      <c r="N15" s="23">
        <v>216.59229999999999</v>
      </c>
      <c r="O15" s="59" t="s">
        <v>925</v>
      </c>
      <c r="P15" s="59" t="s">
        <v>925</v>
      </c>
      <c r="Q15" s="62">
        <v>0.04</v>
      </c>
      <c r="R15">
        <v>0.4</v>
      </c>
      <c r="S15">
        <v>49</v>
      </c>
      <c r="T15">
        <v>0.4</v>
      </c>
      <c r="U15">
        <v>6.8</v>
      </c>
      <c r="V15">
        <v>4.8</v>
      </c>
      <c r="W15">
        <v>1.3</v>
      </c>
      <c r="X15">
        <v>4.4000000000000004</v>
      </c>
      <c r="Y15">
        <v>33</v>
      </c>
      <c r="Z15" s="25">
        <v>5.2902279999999999</v>
      </c>
      <c r="AA15" s="25">
        <v>258.91640000000001</v>
      </c>
      <c r="AB15" s="25">
        <v>0.1377255</v>
      </c>
      <c r="AC15">
        <v>18.98826</v>
      </c>
      <c r="AD15" s="24">
        <v>0.16829569999999999</v>
      </c>
      <c r="AE15" s="24">
        <v>5.2902279999999999</v>
      </c>
      <c r="AF15" s="25">
        <v>258.91640000000001</v>
      </c>
      <c r="AG15" s="59" t="s">
        <v>925</v>
      </c>
      <c r="AH15" s="59" t="s">
        <v>925</v>
      </c>
      <c r="AI15" s="59" t="s">
        <v>925</v>
      </c>
      <c r="AJ15">
        <v>0.72</v>
      </c>
      <c r="AK15">
        <v>80</v>
      </c>
      <c r="AL15">
        <v>0.4</v>
      </c>
      <c r="AM15">
        <v>16</v>
      </c>
      <c r="AN15" s="59" t="s">
        <v>925</v>
      </c>
      <c r="AO15" s="59" t="s">
        <v>925</v>
      </c>
      <c r="AP15" s="59" t="s">
        <v>925</v>
      </c>
      <c r="AQ15" s="59" t="s">
        <v>925</v>
      </c>
      <c r="AR15" s="60" t="s">
        <v>969</v>
      </c>
    </row>
    <row r="16" spans="1:49" x14ac:dyDescent="0.25">
      <c r="A16" t="s">
        <v>19</v>
      </c>
      <c r="B16" t="s">
        <v>88</v>
      </c>
      <c r="C16" t="s">
        <v>92</v>
      </c>
      <c r="D16" t="s">
        <v>87</v>
      </c>
      <c r="E16">
        <v>2022</v>
      </c>
      <c r="F16" s="61">
        <v>44769</v>
      </c>
      <c r="G16" s="20">
        <v>26</v>
      </c>
      <c r="H16" s="23">
        <v>5.5855620000000004</v>
      </c>
      <c r="I16" s="23">
        <v>533.39250000000004</v>
      </c>
      <c r="J16" s="23">
        <v>0.28300629999999999</v>
      </c>
      <c r="K16" s="20">
        <v>30.635760000000001</v>
      </c>
      <c r="L16" s="22">
        <v>0.34670509999999999</v>
      </c>
      <c r="M16" s="22">
        <v>5.5855620000000004</v>
      </c>
      <c r="N16" s="23">
        <v>533.39250000000004</v>
      </c>
      <c r="O16" s="59" t="s">
        <v>925</v>
      </c>
      <c r="P16" s="59" t="s">
        <v>925</v>
      </c>
      <c r="Q16" s="62">
        <v>0.15</v>
      </c>
      <c r="R16">
        <v>0.77</v>
      </c>
      <c r="S16">
        <v>160</v>
      </c>
      <c r="T16">
        <v>0.4</v>
      </c>
      <c r="U16">
        <v>3.3</v>
      </c>
      <c r="V16">
        <v>58</v>
      </c>
      <c r="W16">
        <v>6.2</v>
      </c>
      <c r="X16">
        <v>40</v>
      </c>
      <c r="Y16">
        <v>110</v>
      </c>
      <c r="Z16" s="25">
        <v>5.7028359999999996</v>
      </c>
      <c r="AA16" s="25">
        <v>908.80740000000003</v>
      </c>
      <c r="AB16" s="25">
        <v>0.49133300000000002</v>
      </c>
      <c r="AC16">
        <v>31.29091</v>
      </c>
      <c r="AD16" s="24">
        <v>0.59072480000000005</v>
      </c>
      <c r="AE16" s="24">
        <v>5.7028359999999996</v>
      </c>
      <c r="AF16" s="25">
        <v>908.80740000000003</v>
      </c>
      <c r="AG16" s="59" t="s">
        <v>925</v>
      </c>
      <c r="AH16" s="59" t="s">
        <v>925</v>
      </c>
      <c r="AI16" s="62">
        <v>0.46</v>
      </c>
      <c r="AJ16">
        <v>1.2</v>
      </c>
      <c r="AK16">
        <v>260</v>
      </c>
      <c r="AL16">
        <v>0.4</v>
      </c>
      <c r="AM16">
        <v>4.4000000000000004</v>
      </c>
      <c r="AN16">
        <v>110</v>
      </c>
      <c r="AO16">
        <v>13</v>
      </c>
      <c r="AP16">
        <v>91</v>
      </c>
      <c r="AQ16">
        <v>190</v>
      </c>
      <c r="AR16" s="60" t="s">
        <v>962</v>
      </c>
    </row>
    <row r="17" spans="1:44" x14ac:dyDescent="0.25">
      <c r="A17" t="s">
        <v>19</v>
      </c>
      <c r="B17" t="s">
        <v>95</v>
      </c>
      <c r="C17" t="s">
        <v>99</v>
      </c>
      <c r="D17" t="s">
        <v>94</v>
      </c>
      <c r="E17">
        <v>2022</v>
      </c>
      <c r="F17" s="61">
        <v>44721</v>
      </c>
      <c r="G17" s="20">
        <v>16</v>
      </c>
      <c r="H17" s="23">
        <v>4.813987</v>
      </c>
      <c r="I17" s="23">
        <v>180.4228</v>
      </c>
      <c r="J17" s="23">
        <v>8.5799650000000005E-2</v>
      </c>
      <c r="K17" s="20">
        <v>22.597449999999998</v>
      </c>
      <c r="L17" s="22">
        <v>0.1172748</v>
      </c>
      <c r="M17" s="22">
        <v>4.813987</v>
      </c>
      <c r="N17" s="23">
        <v>180.4228</v>
      </c>
      <c r="O17" s="59" t="s">
        <v>925</v>
      </c>
      <c r="P17" s="59" t="s">
        <v>925</v>
      </c>
      <c r="Q17">
        <v>0.3</v>
      </c>
      <c r="R17">
        <v>0.41</v>
      </c>
      <c r="S17">
        <v>40</v>
      </c>
      <c r="T17">
        <v>0.4</v>
      </c>
      <c r="U17">
        <v>2</v>
      </c>
      <c r="V17">
        <v>3.2</v>
      </c>
      <c r="W17">
        <v>0.8</v>
      </c>
      <c r="X17">
        <v>3.5</v>
      </c>
      <c r="Y17">
        <v>25</v>
      </c>
      <c r="Z17" s="25">
        <v>5.418952</v>
      </c>
      <c r="AA17" s="25">
        <v>232.11840000000001</v>
      </c>
      <c r="AB17" s="25">
        <v>0.11095969999999999</v>
      </c>
      <c r="AC17">
        <v>23.78</v>
      </c>
      <c r="AD17" s="24">
        <v>0.15087700000000001</v>
      </c>
      <c r="AE17" s="24">
        <v>5.418952</v>
      </c>
      <c r="AF17" s="25">
        <v>232.11840000000001</v>
      </c>
      <c r="AG17" s="59" t="s">
        <v>925</v>
      </c>
      <c r="AH17" s="59" t="s">
        <v>925</v>
      </c>
      <c r="AI17">
        <v>2.1</v>
      </c>
      <c r="AJ17">
        <v>0.52</v>
      </c>
      <c r="AK17">
        <v>50</v>
      </c>
      <c r="AL17">
        <v>0.4</v>
      </c>
      <c r="AM17">
        <v>2</v>
      </c>
      <c r="AN17">
        <v>7.7</v>
      </c>
      <c r="AO17">
        <v>11</v>
      </c>
      <c r="AP17">
        <v>34</v>
      </c>
      <c r="AQ17">
        <v>32</v>
      </c>
      <c r="AR17" s="60" t="s">
        <v>970</v>
      </c>
    </row>
    <row r="18" spans="1:44" x14ac:dyDescent="0.25">
      <c r="A18" t="s">
        <v>19</v>
      </c>
      <c r="B18" t="s">
        <v>102</v>
      </c>
      <c r="C18" t="s">
        <v>106</v>
      </c>
      <c r="D18" t="s">
        <v>101</v>
      </c>
      <c r="E18">
        <v>2022</v>
      </c>
      <c r="F18" s="61">
        <v>44707</v>
      </c>
      <c r="G18" s="20">
        <v>9</v>
      </c>
      <c r="H18" s="23">
        <v>6.1347209999999999</v>
      </c>
      <c r="I18" s="23">
        <v>582.14290000000005</v>
      </c>
      <c r="J18" s="23">
        <v>0.31619960000000003</v>
      </c>
      <c r="K18" s="20">
        <v>19.68486</v>
      </c>
      <c r="L18" s="22">
        <v>0.37839289999999998</v>
      </c>
      <c r="M18" s="22">
        <v>6.1347209999999999</v>
      </c>
      <c r="N18" s="23">
        <v>582.14290000000005</v>
      </c>
      <c r="O18" s="59" t="s">
        <v>925</v>
      </c>
      <c r="P18" s="59" t="s">
        <v>925</v>
      </c>
      <c r="Q18" s="62">
        <v>0.06</v>
      </c>
      <c r="R18">
        <v>1.1000000000000001</v>
      </c>
      <c r="S18">
        <v>130</v>
      </c>
      <c r="T18">
        <v>0.4</v>
      </c>
      <c r="U18">
        <v>11</v>
      </c>
      <c r="V18">
        <v>16</v>
      </c>
      <c r="W18">
        <v>5.3</v>
      </c>
      <c r="X18">
        <v>14</v>
      </c>
      <c r="Y18">
        <v>94</v>
      </c>
      <c r="Z18" s="25">
        <v>5.6113730000000004</v>
      </c>
      <c r="AA18" s="25">
        <v>742.8605</v>
      </c>
      <c r="AB18" s="25">
        <v>0.4069374</v>
      </c>
      <c r="AC18">
        <v>19.815100000000001</v>
      </c>
      <c r="AD18" s="24">
        <v>0.48285929999999999</v>
      </c>
      <c r="AE18" s="24">
        <v>5.6113730000000004</v>
      </c>
      <c r="AF18" s="25">
        <v>742.8605</v>
      </c>
      <c r="AG18" s="59" t="s">
        <v>925</v>
      </c>
      <c r="AH18" s="59" t="s">
        <v>925</v>
      </c>
      <c r="AI18" s="62">
        <v>0.46</v>
      </c>
      <c r="AJ18">
        <v>1.3</v>
      </c>
      <c r="AK18">
        <v>185</v>
      </c>
      <c r="AL18">
        <v>0.4</v>
      </c>
      <c r="AM18">
        <v>7.7</v>
      </c>
      <c r="AN18">
        <v>35</v>
      </c>
      <c r="AO18">
        <v>8.1</v>
      </c>
      <c r="AP18">
        <v>29</v>
      </c>
      <c r="AQ18">
        <v>140</v>
      </c>
      <c r="AR18" s="60" t="s">
        <v>961</v>
      </c>
    </row>
    <row r="19" spans="1:44" x14ac:dyDescent="0.25">
      <c r="A19" t="s">
        <v>19</v>
      </c>
      <c r="B19" t="s">
        <v>109</v>
      </c>
      <c r="C19" t="s">
        <v>113</v>
      </c>
      <c r="D19" t="s">
        <v>108</v>
      </c>
      <c r="E19">
        <v>2022</v>
      </c>
      <c r="G19" s="20">
        <v>8</v>
      </c>
      <c r="H19" s="23">
        <v>6.2984980000000004</v>
      </c>
      <c r="I19" s="23">
        <v>19398.04</v>
      </c>
      <c r="J19" s="23">
        <v>11.707269999999999</v>
      </c>
      <c r="K19" s="20">
        <v>25.244720000000001</v>
      </c>
      <c r="L19" s="22">
        <v>12.60873</v>
      </c>
      <c r="M19" s="22">
        <v>6.2984980000000004</v>
      </c>
      <c r="N19" s="23">
        <v>19398.04</v>
      </c>
      <c r="O19" s="59" t="s">
        <v>925</v>
      </c>
      <c r="P19" s="59" t="s">
        <v>925</v>
      </c>
      <c r="Q19" s="62">
        <v>0.27</v>
      </c>
      <c r="R19">
        <v>34</v>
      </c>
      <c r="S19">
        <v>5500</v>
      </c>
      <c r="T19">
        <v>10</v>
      </c>
      <c r="U19">
        <v>721</v>
      </c>
      <c r="V19">
        <v>180</v>
      </c>
      <c r="W19">
        <v>110</v>
      </c>
      <c r="X19">
        <v>380</v>
      </c>
      <c r="Y19">
        <v>3000</v>
      </c>
      <c r="Z19" s="59" t="s">
        <v>925</v>
      </c>
      <c r="AA19" s="59" t="s">
        <v>925</v>
      </c>
      <c r="AB19" s="59" t="s">
        <v>925</v>
      </c>
      <c r="AC19" s="59" t="s">
        <v>925</v>
      </c>
      <c r="AD19" s="59" t="s">
        <v>925</v>
      </c>
      <c r="AE19" s="59" t="s">
        <v>925</v>
      </c>
      <c r="AF19" s="66" t="s">
        <v>925</v>
      </c>
      <c r="AG19" s="59" t="s">
        <v>925</v>
      </c>
      <c r="AH19" s="59" t="s">
        <v>925</v>
      </c>
      <c r="AI19" s="59" t="s">
        <v>925</v>
      </c>
      <c r="AJ19" s="59" t="s">
        <v>925</v>
      </c>
      <c r="AK19" s="59" t="s">
        <v>925</v>
      </c>
      <c r="AL19" s="59" t="s">
        <v>925</v>
      </c>
      <c r="AM19" s="59" t="s">
        <v>925</v>
      </c>
      <c r="AN19" s="59" t="s">
        <v>925</v>
      </c>
      <c r="AO19" s="59" t="s">
        <v>925</v>
      </c>
      <c r="AP19" s="59" t="s">
        <v>925</v>
      </c>
      <c r="AQ19" s="59" t="s">
        <v>925</v>
      </c>
      <c r="AR19" s="60" t="s">
        <v>940</v>
      </c>
    </row>
    <row r="20" spans="1:44" x14ac:dyDescent="0.25">
      <c r="A20" t="s">
        <v>234</v>
      </c>
      <c r="B20" t="s">
        <v>263</v>
      </c>
      <c r="C20" t="s">
        <v>264</v>
      </c>
      <c r="D20" t="s">
        <v>262</v>
      </c>
      <c r="E20">
        <v>2011</v>
      </c>
      <c r="F20" s="61">
        <v>40714</v>
      </c>
      <c r="G20" s="20">
        <v>0</v>
      </c>
      <c r="H20" s="58" t="s">
        <v>925</v>
      </c>
      <c r="I20" s="58" t="s">
        <v>925</v>
      </c>
      <c r="J20" s="58" t="s">
        <v>925</v>
      </c>
      <c r="K20" s="58" t="s">
        <v>925</v>
      </c>
      <c r="L20" s="58" t="s">
        <v>925</v>
      </c>
      <c r="M20" s="58" t="s">
        <v>925</v>
      </c>
      <c r="N20" s="58" t="s">
        <v>925</v>
      </c>
      <c r="O20" s="58" t="s">
        <v>925</v>
      </c>
      <c r="P20" s="58" t="s">
        <v>925</v>
      </c>
      <c r="Q20" s="59" t="s">
        <v>925</v>
      </c>
      <c r="R20" s="59" t="s">
        <v>925</v>
      </c>
      <c r="S20" s="59" t="s">
        <v>925</v>
      </c>
      <c r="T20" s="59" t="s">
        <v>925</v>
      </c>
      <c r="U20" s="59" t="s">
        <v>925</v>
      </c>
      <c r="V20" s="59" t="s">
        <v>925</v>
      </c>
      <c r="W20" s="59" t="s">
        <v>925</v>
      </c>
      <c r="X20" s="59" t="s">
        <v>925</v>
      </c>
      <c r="Y20" s="59" t="s">
        <v>925</v>
      </c>
      <c r="Z20" s="59" t="s">
        <v>925</v>
      </c>
      <c r="AA20" s="59" t="s">
        <v>925</v>
      </c>
      <c r="AB20" s="59" t="s">
        <v>925</v>
      </c>
      <c r="AC20" s="59" t="s">
        <v>925</v>
      </c>
      <c r="AD20" s="59" t="s">
        <v>925</v>
      </c>
      <c r="AE20" s="59" t="s">
        <v>925</v>
      </c>
      <c r="AF20" s="59" t="s">
        <v>925</v>
      </c>
      <c r="AG20" s="59" t="s">
        <v>925</v>
      </c>
      <c r="AH20" s="59" t="s">
        <v>925</v>
      </c>
      <c r="AI20" s="59" t="s">
        <v>925</v>
      </c>
      <c r="AJ20" s="59" t="s">
        <v>925</v>
      </c>
      <c r="AK20" s="59" t="s">
        <v>925</v>
      </c>
      <c r="AL20" s="59" t="s">
        <v>925</v>
      </c>
      <c r="AM20" s="59" t="s">
        <v>925</v>
      </c>
      <c r="AN20" s="59" t="s">
        <v>925</v>
      </c>
      <c r="AO20" s="59" t="s">
        <v>925</v>
      </c>
      <c r="AP20" s="59" t="s">
        <v>925</v>
      </c>
      <c r="AQ20" s="59" t="s">
        <v>925</v>
      </c>
    </row>
    <row r="21" spans="1:44" x14ac:dyDescent="0.25">
      <c r="A21" t="s">
        <v>234</v>
      </c>
      <c r="B21" t="s">
        <v>263</v>
      </c>
      <c r="C21" t="s">
        <v>269</v>
      </c>
      <c r="D21" t="s">
        <v>268</v>
      </c>
      <c r="E21">
        <v>2016</v>
      </c>
      <c r="F21" s="61">
        <v>42571</v>
      </c>
      <c r="G21" s="20">
        <v>0</v>
      </c>
      <c r="H21" s="65" t="s">
        <v>925</v>
      </c>
      <c r="I21" s="65" t="s">
        <v>925</v>
      </c>
      <c r="J21" s="58" t="s">
        <v>925</v>
      </c>
      <c r="K21" s="58" t="s">
        <v>925</v>
      </c>
      <c r="L21" s="58" t="s">
        <v>925</v>
      </c>
      <c r="M21" s="58" t="s">
        <v>925</v>
      </c>
      <c r="N21" s="58" t="s">
        <v>925</v>
      </c>
      <c r="O21" s="58" t="s">
        <v>925</v>
      </c>
      <c r="P21" s="58" t="s">
        <v>925</v>
      </c>
      <c r="Q21" s="59" t="s">
        <v>925</v>
      </c>
      <c r="R21" s="59" t="s">
        <v>925</v>
      </c>
      <c r="S21" s="59" t="s">
        <v>925</v>
      </c>
      <c r="T21" s="59" t="s">
        <v>925</v>
      </c>
      <c r="U21" s="59" t="s">
        <v>925</v>
      </c>
      <c r="V21" s="59" t="s">
        <v>925</v>
      </c>
      <c r="W21" s="59" t="s">
        <v>925</v>
      </c>
      <c r="X21" s="59" t="s">
        <v>925</v>
      </c>
      <c r="Y21" s="59" t="s">
        <v>925</v>
      </c>
      <c r="Z21" s="59" t="s">
        <v>925</v>
      </c>
      <c r="AA21" s="59" t="s">
        <v>925</v>
      </c>
      <c r="AB21" s="59" t="s">
        <v>925</v>
      </c>
      <c r="AC21" s="59" t="s">
        <v>925</v>
      </c>
      <c r="AD21" s="59" t="s">
        <v>925</v>
      </c>
      <c r="AE21" s="59" t="s">
        <v>925</v>
      </c>
      <c r="AF21" s="59" t="s">
        <v>925</v>
      </c>
      <c r="AG21" s="59" t="s">
        <v>925</v>
      </c>
      <c r="AH21" s="59" t="s">
        <v>925</v>
      </c>
      <c r="AI21" s="59" t="s">
        <v>925</v>
      </c>
      <c r="AJ21" s="59" t="s">
        <v>925</v>
      </c>
      <c r="AK21" s="59" t="s">
        <v>925</v>
      </c>
      <c r="AL21" s="59" t="s">
        <v>925</v>
      </c>
      <c r="AM21" s="59" t="s">
        <v>925</v>
      </c>
      <c r="AN21" s="59" t="s">
        <v>925</v>
      </c>
      <c r="AO21" s="59" t="s">
        <v>925</v>
      </c>
      <c r="AP21" s="59" t="s">
        <v>925</v>
      </c>
      <c r="AQ21" s="59" t="s">
        <v>925</v>
      </c>
    </row>
    <row r="22" spans="1:44" x14ac:dyDescent="0.25">
      <c r="A22" t="s">
        <v>234</v>
      </c>
      <c r="B22" t="s">
        <v>263</v>
      </c>
      <c r="C22" t="s">
        <v>272</v>
      </c>
      <c r="D22" t="s">
        <v>271</v>
      </c>
      <c r="E22">
        <v>2021</v>
      </c>
      <c r="F22" s="61">
        <v>44413</v>
      </c>
      <c r="G22" s="20">
        <v>13</v>
      </c>
      <c r="H22" s="20">
        <v>3.93</v>
      </c>
      <c r="I22" s="20">
        <v>434.04</v>
      </c>
      <c r="J22" s="23">
        <v>0.21060000000000001</v>
      </c>
      <c r="K22" s="20">
        <v>22.08</v>
      </c>
      <c r="L22" s="20">
        <v>0.28220000000000001</v>
      </c>
      <c r="M22" s="22">
        <v>3.93</v>
      </c>
      <c r="N22" s="23">
        <v>434.04</v>
      </c>
      <c r="O22" s="59" t="s">
        <v>925</v>
      </c>
      <c r="P22" s="59" t="s">
        <v>925</v>
      </c>
      <c r="Q22" s="62">
        <v>0.15</v>
      </c>
      <c r="R22" s="20">
        <v>0.4</v>
      </c>
      <c r="S22">
        <v>93</v>
      </c>
      <c r="T22">
        <v>0.4</v>
      </c>
      <c r="U22">
        <v>29</v>
      </c>
      <c r="V22">
        <v>12</v>
      </c>
      <c r="W22">
        <v>4</v>
      </c>
      <c r="X22">
        <v>10</v>
      </c>
      <c r="Y22">
        <v>72</v>
      </c>
      <c r="Z22">
        <v>3.95</v>
      </c>
      <c r="AA22">
        <v>423.37</v>
      </c>
      <c r="AB22" s="25">
        <v>0.28503000000000001</v>
      </c>
      <c r="AC22">
        <v>22.4</v>
      </c>
      <c r="AD22">
        <v>0.2752</v>
      </c>
      <c r="AE22" s="24">
        <v>3.95</v>
      </c>
      <c r="AF22" s="25">
        <v>423.37</v>
      </c>
      <c r="AG22" s="59" t="s">
        <v>925</v>
      </c>
      <c r="AH22" s="59" t="s">
        <v>925</v>
      </c>
      <c r="AI22" s="62">
        <v>0.04</v>
      </c>
      <c r="AJ22" s="20">
        <v>0.4</v>
      </c>
      <c r="AK22">
        <v>97</v>
      </c>
      <c r="AL22">
        <v>0.4</v>
      </c>
      <c r="AM22">
        <v>26</v>
      </c>
      <c r="AN22">
        <v>3.8</v>
      </c>
      <c r="AO22">
        <v>1.3</v>
      </c>
      <c r="AP22">
        <v>5.4</v>
      </c>
      <c r="AQ22">
        <v>61</v>
      </c>
      <c r="AR22" s="70" t="s">
        <v>963</v>
      </c>
    </row>
    <row r="23" spans="1:44" x14ac:dyDescent="0.25">
      <c r="A23" t="s">
        <v>19</v>
      </c>
      <c r="B23" t="s">
        <v>946</v>
      </c>
      <c r="C23" t="s">
        <v>947</v>
      </c>
      <c r="D23" t="s">
        <v>115</v>
      </c>
      <c r="E23">
        <v>2022</v>
      </c>
      <c r="F23" s="61">
        <v>44733</v>
      </c>
      <c r="G23" s="20">
        <v>20</v>
      </c>
      <c r="H23" s="23">
        <v>6.6303580000000002</v>
      </c>
      <c r="I23" s="23">
        <v>15578.23</v>
      </c>
      <c r="J23" s="23">
        <v>9.2305130000000002</v>
      </c>
      <c r="K23" s="20">
        <v>29.742380000000001</v>
      </c>
      <c r="L23" s="22">
        <v>10.12585</v>
      </c>
      <c r="M23" s="22">
        <v>6.6303580000000002</v>
      </c>
      <c r="N23" s="23">
        <v>15578.23</v>
      </c>
      <c r="O23" s="59" t="s">
        <v>925</v>
      </c>
      <c r="P23" s="59" t="s">
        <v>925</v>
      </c>
      <c r="Q23" s="62">
        <v>0.13</v>
      </c>
      <c r="R23">
        <v>25</v>
      </c>
      <c r="S23">
        <v>5120</v>
      </c>
      <c r="T23">
        <v>10</v>
      </c>
      <c r="U23">
        <v>634</v>
      </c>
      <c r="V23">
        <v>120</v>
      </c>
      <c r="W23">
        <v>100</v>
      </c>
      <c r="X23">
        <v>340</v>
      </c>
      <c r="Y23">
        <v>2800</v>
      </c>
      <c r="Z23" s="25">
        <v>6.2340059999999999</v>
      </c>
      <c r="AA23" s="25">
        <v>15590.01</v>
      </c>
      <c r="AB23" s="25">
        <v>9.2379660000000001</v>
      </c>
      <c r="AC23">
        <v>28.84768</v>
      </c>
      <c r="AD23" s="24">
        <v>10.1335</v>
      </c>
      <c r="AE23" s="24">
        <v>6.2340059999999999</v>
      </c>
      <c r="AF23" s="25">
        <v>15590.01</v>
      </c>
      <c r="AG23" s="59" t="s">
        <v>925</v>
      </c>
      <c r="AH23" s="59" t="s">
        <v>925</v>
      </c>
      <c r="AI23" s="62">
        <v>2.6</v>
      </c>
      <c r="AJ23">
        <v>32</v>
      </c>
      <c r="AK23">
        <v>4430</v>
      </c>
      <c r="AL23">
        <v>10</v>
      </c>
      <c r="AM23">
        <v>563</v>
      </c>
      <c r="AN23">
        <v>140</v>
      </c>
      <c r="AO23">
        <v>110</v>
      </c>
      <c r="AP23">
        <v>350</v>
      </c>
      <c r="AQ23">
        <v>2800</v>
      </c>
      <c r="AR23" s="60" t="s">
        <v>948</v>
      </c>
    </row>
    <row r="24" spans="1:44" x14ac:dyDescent="0.25">
      <c r="A24" t="s">
        <v>19</v>
      </c>
      <c r="B24" t="s">
        <v>942</v>
      </c>
      <c r="C24" t="s">
        <v>943</v>
      </c>
      <c r="D24" t="s">
        <v>123</v>
      </c>
      <c r="E24">
        <v>2022</v>
      </c>
      <c r="F24" s="61">
        <v>44748</v>
      </c>
      <c r="G24" s="20">
        <v>8</v>
      </c>
      <c r="H24" s="23">
        <v>6.5000739999999997</v>
      </c>
      <c r="I24" s="23">
        <v>17544.43</v>
      </c>
      <c r="J24" s="23">
        <v>10.50339</v>
      </c>
      <c r="K24" s="20">
        <v>30.473849999999999</v>
      </c>
      <c r="L24" s="22">
        <v>11.403879999999999</v>
      </c>
      <c r="M24" s="22">
        <v>6.5000739999999997</v>
      </c>
      <c r="N24" s="23">
        <v>17544.43</v>
      </c>
      <c r="O24" s="59" t="s">
        <v>925</v>
      </c>
      <c r="P24" s="59" t="s">
        <v>925</v>
      </c>
      <c r="Q24" s="62">
        <v>0.92</v>
      </c>
      <c r="R24">
        <v>44</v>
      </c>
      <c r="S24">
        <v>5840</v>
      </c>
      <c r="T24">
        <v>10</v>
      </c>
      <c r="U24">
        <v>679</v>
      </c>
      <c r="V24">
        <v>140</v>
      </c>
      <c r="W24">
        <v>120</v>
      </c>
      <c r="X24">
        <v>390</v>
      </c>
      <c r="Y24">
        <v>3100</v>
      </c>
      <c r="Z24" s="25">
        <v>5.7830940000000002</v>
      </c>
      <c r="AA24" s="25">
        <v>13897.91</v>
      </c>
      <c r="AB24" s="25">
        <v>8.1496119999999994</v>
      </c>
      <c r="AC24">
        <v>24.468360000000001</v>
      </c>
      <c r="AD24" s="24">
        <v>9.0336440000000007</v>
      </c>
      <c r="AE24" s="24">
        <v>5.7830940000000002</v>
      </c>
      <c r="AF24" s="25">
        <v>13897.91</v>
      </c>
      <c r="AG24" s="59" t="s">
        <v>925</v>
      </c>
      <c r="AH24" s="59" t="s">
        <v>925</v>
      </c>
      <c r="AI24" s="62">
        <v>0.92</v>
      </c>
      <c r="AJ24">
        <v>21</v>
      </c>
      <c r="AK24">
        <v>4700</v>
      </c>
      <c r="AL24">
        <v>10</v>
      </c>
      <c r="AM24">
        <v>642</v>
      </c>
      <c r="AN24">
        <v>120</v>
      </c>
      <c r="AO24">
        <v>95</v>
      </c>
      <c r="AP24">
        <v>320</v>
      </c>
      <c r="AQ24">
        <v>2500</v>
      </c>
      <c r="AR24" s="60" t="s">
        <v>944</v>
      </c>
    </row>
    <row r="25" spans="1:44" x14ac:dyDescent="0.25">
      <c r="A25" t="s">
        <v>19</v>
      </c>
      <c r="B25" t="s">
        <v>132</v>
      </c>
      <c r="C25" t="s">
        <v>136</v>
      </c>
      <c r="D25" t="s">
        <v>131</v>
      </c>
      <c r="E25">
        <v>2022</v>
      </c>
      <c r="F25" s="61">
        <v>44735</v>
      </c>
      <c r="G25" s="20">
        <v>7</v>
      </c>
      <c r="H25" s="23">
        <v>6.5311389999999996</v>
      </c>
      <c r="I25" s="23">
        <v>6930.8370000000004</v>
      </c>
      <c r="J25" s="23">
        <v>3.8540320000000001</v>
      </c>
      <c r="K25" s="20">
        <v>23.5733</v>
      </c>
      <c r="L25" s="22">
        <v>4.5050439999999998</v>
      </c>
      <c r="M25" s="22">
        <v>6.5311389999999996</v>
      </c>
      <c r="N25" s="23">
        <v>6930.8370000000004</v>
      </c>
      <c r="O25" s="59" t="s">
        <v>925</v>
      </c>
      <c r="P25" s="59" t="s">
        <v>925</v>
      </c>
      <c r="Q25" s="62">
        <v>0.16</v>
      </c>
      <c r="R25">
        <v>10</v>
      </c>
      <c r="S25">
        <v>2100</v>
      </c>
      <c r="T25">
        <v>4</v>
      </c>
      <c r="U25">
        <v>162</v>
      </c>
      <c r="V25">
        <v>59</v>
      </c>
      <c r="W25">
        <v>42</v>
      </c>
      <c r="X25">
        <v>130</v>
      </c>
      <c r="Y25">
        <v>1200</v>
      </c>
      <c r="Z25" s="25">
        <v>6.4673530000000001</v>
      </c>
      <c r="AA25" s="25">
        <v>3360.047</v>
      </c>
      <c r="AB25" s="25">
        <v>1.782662</v>
      </c>
      <c r="AC25">
        <v>22.000409999999999</v>
      </c>
      <c r="AD25" s="24">
        <v>2.1840310000000001</v>
      </c>
      <c r="AE25" s="24">
        <v>6.4673530000000001</v>
      </c>
      <c r="AF25" s="25">
        <v>3360.047</v>
      </c>
      <c r="AG25" s="59" t="s">
        <v>925</v>
      </c>
      <c r="AH25" s="59" t="s">
        <v>925</v>
      </c>
      <c r="AI25" s="62">
        <v>3.6</v>
      </c>
      <c r="AJ25">
        <v>4.4000000000000004</v>
      </c>
      <c r="AK25">
        <v>959</v>
      </c>
      <c r="AL25">
        <v>2</v>
      </c>
      <c r="AM25">
        <v>23</v>
      </c>
      <c r="AN25">
        <v>67</v>
      </c>
      <c r="AO25">
        <v>17</v>
      </c>
      <c r="AP25">
        <v>62</v>
      </c>
      <c r="AQ25">
        <v>500</v>
      </c>
      <c r="AR25" s="60" t="s">
        <v>953</v>
      </c>
    </row>
    <row r="26" spans="1:44" x14ac:dyDescent="0.25">
      <c r="A26" t="s">
        <v>19</v>
      </c>
      <c r="B26" t="s">
        <v>139</v>
      </c>
      <c r="C26" t="s">
        <v>143</v>
      </c>
      <c r="D26" t="s">
        <v>138</v>
      </c>
      <c r="E26">
        <v>2022</v>
      </c>
      <c r="F26" s="61">
        <v>44776</v>
      </c>
      <c r="G26" s="20">
        <v>4.5</v>
      </c>
      <c r="H26" s="20">
        <v>6.77</v>
      </c>
      <c r="I26" s="20">
        <v>307.69</v>
      </c>
      <c r="J26" s="20">
        <v>0.15</v>
      </c>
      <c r="K26" s="20">
        <v>29.29</v>
      </c>
      <c r="L26" s="20">
        <v>0.2</v>
      </c>
      <c r="M26" s="22">
        <v>6.77</v>
      </c>
      <c r="N26" s="23">
        <v>307.69</v>
      </c>
      <c r="O26" s="59" t="s">
        <v>925</v>
      </c>
      <c r="P26" s="59" t="s">
        <v>925</v>
      </c>
      <c r="Q26" s="62">
        <v>0.02</v>
      </c>
      <c r="R26">
        <v>0.4</v>
      </c>
      <c r="S26">
        <v>20</v>
      </c>
      <c r="T26">
        <v>0.4</v>
      </c>
      <c r="U26">
        <v>35</v>
      </c>
      <c r="V26">
        <v>51</v>
      </c>
      <c r="W26">
        <v>2.2000000000000002</v>
      </c>
      <c r="X26">
        <v>3.9</v>
      </c>
      <c r="Y26">
        <v>16</v>
      </c>
      <c r="Z26">
        <v>6.4</v>
      </c>
      <c r="AA26">
        <v>827.19</v>
      </c>
      <c r="AB26">
        <v>0.41</v>
      </c>
      <c r="AC26">
        <v>27.9</v>
      </c>
      <c r="AD26">
        <v>0.54</v>
      </c>
      <c r="AE26" s="24">
        <v>6.4</v>
      </c>
      <c r="AF26" s="25">
        <v>827.19</v>
      </c>
      <c r="AG26" s="59" t="s">
        <v>925</v>
      </c>
      <c r="AH26" s="59" t="s">
        <v>925</v>
      </c>
      <c r="AI26" s="62">
        <v>0.3</v>
      </c>
      <c r="AJ26">
        <v>0.66</v>
      </c>
      <c r="AK26">
        <v>140</v>
      </c>
      <c r="AL26">
        <v>0.4</v>
      </c>
      <c r="AM26">
        <v>48</v>
      </c>
      <c r="AN26">
        <v>40</v>
      </c>
      <c r="AO26">
        <v>9</v>
      </c>
      <c r="AP26">
        <v>19</v>
      </c>
      <c r="AQ26">
        <v>120</v>
      </c>
      <c r="AR26" s="60" t="s">
        <v>966</v>
      </c>
    </row>
    <row r="27" spans="1:44" x14ac:dyDescent="0.25">
      <c r="A27" t="s">
        <v>19</v>
      </c>
      <c r="B27" t="s">
        <v>146</v>
      </c>
      <c r="C27" t="s">
        <v>150</v>
      </c>
      <c r="D27" t="s">
        <v>145</v>
      </c>
      <c r="E27">
        <v>2022</v>
      </c>
      <c r="F27" s="61">
        <v>44749</v>
      </c>
      <c r="G27" s="20">
        <v>9</v>
      </c>
      <c r="H27" s="23">
        <v>6.0421829999999996</v>
      </c>
      <c r="I27" s="23">
        <v>2190.7629999999999</v>
      </c>
      <c r="J27" s="23">
        <v>1.1351979999999999</v>
      </c>
      <c r="K27" s="20">
        <v>27.062950000000001</v>
      </c>
      <c r="L27" s="22">
        <v>1.423996</v>
      </c>
      <c r="M27" s="22">
        <v>6.0421829999999996</v>
      </c>
      <c r="N27" s="23">
        <v>2190.7629999999999</v>
      </c>
      <c r="O27" s="59" t="s">
        <v>925</v>
      </c>
      <c r="P27" s="59" t="s">
        <v>925</v>
      </c>
      <c r="Q27" s="62">
        <v>0.2</v>
      </c>
      <c r="R27">
        <v>3.8</v>
      </c>
      <c r="S27">
        <v>658</v>
      </c>
      <c r="T27">
        <v>0.8</v>
      </c>
      <c r="U27">
        <v>74</v>
      </c>
      <c r="V27">
        <v>19</v>
      </c>
      <c r="W27">
        <v>16</v>
      </c>
      <c r="X27">
        <v>42</v>
      </c>
      <c r="Y27">
        <v>360</v>
      </c>
      <c r="Z27" s="25">
        <v>5.1497039999999998</v>
      </c>
      <c r="AA27" s="25">
        <v>1330.7270000000001</v>
      </c>
      <c r="AB27" s="25">
        <v>0.67294589999999999</v>
      </c>
      <c r="AC27">
        <v>24.648330000000001</v>
      </c>
      <c r="AD27" s="24">
        <v>0.86497279999999999</v>
      </c>
      <c r="AE27" s="24">
        <v>5.1497039999999998</v>
      </c>
      <c r="AF27" s="25">
        <v>1330.7270000000001</v>
      </c>
      <c r="AG27" s="59" t="s">
        <v>925</v>
      </c>
      <c r="AH27" s="59" t="s">
        <v>925</v>
      </c>
      <c r="AI27" s="62">
        <v>0.69</v>
      </c>
      <c r="AJ27">
        <v>1.8</v>
      </c>
      <c r="AK27">
        <v>400</v>
      </c>
      <c r="AL27">
        <v>0.8</v>
      </c>
      <c r="AM27">
        <v>10</v>
      </c>
      <c r="AN27">
        <v>12</v>
      </c>
      <c r="AO27">
        <v>11</v>
      </c>
      <c r="AP27">
        <v>25</v>
      </c>
      <c r="AQ27">
        <v>190</v>
      </c>
      <c r="AR27" s="60" t="s">
        <v>956</v>
      </c>
    </row>
    <row r="28" spans="1:44" x14ac:dyDescent="0.25">
      <c r="A28" t="s">
        <v>234</v>
      </c>
      <c r="B28" t="s">
        <v>275</v>
      </c>
      <c r="C28" t="s">
        <v>276</v>
      </c>
      <c r="D28" t="s">
        <v>274</v>
      </c>
      <c r="E28">
        <v>2011</v>
      </c>
      <c r="F28" s="61">
        <v>40794</v>
      </c>
      <c r="G28" s="65"/>
      <c r="H28" s="20">
        <v>6.34</v>
      </c>
      <c r="I28" s="20">
        <v>17000</v>
      </c>
      <c r="J28" s="44">
        <v>10.117699999999999</v>
      </c>
      <c r="K28" s="59" t="s">
        <v>925</v>
      </c>
      <c r="L28" s="59" t="s">
        <v>925</v>
      </c>
      <c r="M28" s="22">
        <v>6.46</v>
      </c>
      <c r="N28" s="23">
        <v>15680</v>
      </c>
      <c r="O28" s="20">
        <v>6.58</v>
      </c>
      <c r="P28" s="20">
        <v>14360</v>
      </c>
      <c r="Q28" s="62">
        <v>0.36799999999999999</v>
      </c>
      <c r="R28" s="59" t="s">
        <v>925</v>
      </c>
      <c r="S28" s="59" t="s">
        <v>925</v>
      </c>
      <c r="T28" s="59" t="s">
        <v>925</v>
      </c>
      <c r="U28" s="59" t="s">
        <v>925</v>
      </c>
      <c r="V28" s="59" t="s">
        <v>925</v>
      </c>
      <c r="W28" s="59" t="s">
        <v>925</v>
      </c>
      <c r="X28" s="59" t="s">
        <v>925</v>
      </c>
      <c r="Y28" s="59" t="s">
        <v>925</v>
      </c>
      <c r="Z28" s="59" t="s">
        <v>925</v>
      </c>
      <c r="AA28" s="59" t="s">
        <v>925</v>
      </c>
      <c r="AB28" s="59" t="s">
        <v>925</v>
      </c>
      <c r="AC28" s="59" t="s">
        <v>925</v>
      </c>
      <c r="AD28" s="59" t="s">
        <v>925</v>
      </c>
      <c r="AE28" s="59" t="s">
        <v>925</v>
      </c>
      <c r="AF28" s="59" t="s">
        <v>925</v>
      </c>
      <c r="AG28" s="59" t="s">
        <v>925</v>
      </c>
      <c r="AH28" s="59" t="s">
        <v>925</v>
      </c>
      <c r="AI28" s="59" t="s">
        <v>925</v>
      </c>
      <c r="AJ28" s="59" t="s">
        <v>925</v>
      </c>
      <c r="AK28" s="59" t="s">
        <v>925</v>
      </c>
      <c r="AL28" s="59" t="s">
        <v>925</v>
      </c>
      <c r="AM28" s="59" t="s">
        <v>925</v>
      </c>
      <c r="AN28" s="59" t="s">
        <v>925</v>
      </c>
      <c r="AO28" s="59" t="s">
        <v>925</v>
      </c>
      <c r="AP28" s="59" t="s">
        <v>925</v>
      </c>
      <c r="AQ28" s="59" t="s">
        <v>925</v>
      </c>
    </row>
    <row r="29" spans="1:44" x14ac:dyDescent="0.25">
      <c r="A29" t="s">
        <v>234</v>
      </c>
      <c r="B29" t="s">
        <v>275</v>
      </c>
      <c r="C29" t="s">
        <v>280</v>
      </c>
      <c r="D29" t="s">
        <v>279</v>
      </c>
      <c r="E29">
        <v>2016</v>
      </c>
      <c r="F29" s="61">
        <v>42535</v>
      </c>
      <c r="G29" s="20">
        <v>300.5</v>
      </c>
      <c r="H29" s="65" t="s">
        <v>925</v>
      </c>
      <c r="I29" s="65" t="s">
        <v>925</v>
      </c>
      <c r="J29" s="65">
        <v>4.6696999999999997</v>
      </c>
      <c r="K29" s="65" t="s">
        <v>925</v>
      </c>
      <c r="L29" s="65" t="s">
        <v>925</v>
      </c>
      <c r="M29" s="22">
        <v>6.86</v>
      </c>
      <c r="N29" s="23">
        <v>7920</v>
      </c>
      <c r="O29" s="20">
        <v>6.86</v>
      </c>
      <c r="P29" s="20">
        <v>7920</v>
      </c>
      <c r="Q29" s="62" t="s">
        <v>952</v>
      </c>
      <c r="R29" s="59" t="s">
        <v>925</v>
      </c>
      <c r="S29">
        <v>2510</v>
      </c>
      <c r="T29" s="59" t="s">
        <v>925</v>
      </c>
      <c r="U29">
        <v>318</v>
      </c>
      <c r="V29" s="59" t="s">
        <v>925</v>
      </c>
      <c r="W29" s="59" t="s">
        <v>925</v>
      </c>
      <c r="X29" s="59" t="s">
        <v>925</v>
      </c>
      <c r="Y29" s="59" t="s">
        <v>925</v>
      </c>
      <c r="Z29" s="59" t="s">
        <v>925</v>
      </c>
      <c r="AA29" s="59" t="s">
        <v>925</v>
      </c>
      <c r="AB29" s="59" t="s">
        <v>925</v>
      </c>
      <c r="AC29" s="59" t="s">
        <v>925</v>
      </c>
      <c r="AD29" s="59" t="s">
        <v>925</v>
      </c>
      <c r="AE29" s="59" t="s">
        <v>925</v>
      </c>
      <c r="AF29" s="59" t="s">
        <v>925</v>
      </c>
      <c r="AG29" s="59" t="s">
        <v>925</v>
      </c>
      <c r="AH29" s="59" t="s">
        <v>925</v>
      </c>
      <c r="AI29" s="59" t="s">
        <v>925</v>
      </c>
      <c r="AJ29" s="59" t="s">
        <v>925</v>
      </c>
      <c r="AK29" s="59" t="s">
        <v>925</v>
      </c>
      <c r="AL29" s="59" t="s">
        <v>925</v>
      </c>
      <c r="AM29" s="59" t="s">
        <v>925</v>
      </c>
      <c r="AN29" s="59" t="s">
        <v>925</v>
      </c>
      <c r="AO29" s="59" t="s">
        <v>925</v>
      </c>
      <c r="AP29" s="59" t="s">
        <v>925</v>
      </c>
      <c r="AQ29" s="59" t="s">
        <v>925</v>
      </c>
      <c r="AR29" s="60" t="s">
        <v>951</v>
      </c>
    </row>
    <row r="30" spans="1:44" x14ac:dyDescent="0.25">
      <c r="A30" t="s">
        <v>19</v>
      </c>
      <c r="B30" t="s">
        <v>153</v>
      </c>
      <c r="C30" t="s">
        <v>157</v>
      </c>
      <c r="D30" t="s">
        <v>152</v>
      </c>
      <c r="E30">
        <v>2022</v>
      </c>
      <c r="F30" s="61">
        <v>44705</v>
      </c>
      <c r="G30" s="20">
        <v>21</v>
      </c>
      <c r="H30" s="23">
        <v>6.5988179999999996</v>
      </c>
      <c r="I30" s="23">
        <v>680.50019999999995</v>
      </c>
      <c r="J30" s="23">
        <v>0.37119099999999999</v>
      </c>
      <c r="K30" s="20">
        <v>20.39021</v>
      </c>
      <c r="L30" s="22">
        <v>0.44232510000000003</v>
      </c>
      <c r="M30" s="22">
        <v>6.5988179999999996</v>
      </c>
      <c r="N30" s="23">
        <v>680.50019999999995</v>
      </c>
      <c r="O30" s="59" t="s">
        <v>925</v>
      </c>
      <c r="P30" s="59" t="s">
        <v>925</v>
      </c>
      <c r="Q30" s="62">
        <v>0.08</v>
      </c>
      <c r="R30">
        <v>0.65</v>
      </c>
      <c r="S30">
        <v>125</v>
      </c>
      <c r="T30">
        <v>0.4</v>
      </c>
      <c r="U30">
        <v>2</v>
      </c>
      <c r="V30">
        <v>43</v>
      </c>
      <c r="W30">
        <v>3.8</v>
      </c>
      <c r="X30">
        <v>15</v>
      </c>
      <c r="Y30">
        <v>76</v>
      </c>
      <c r="Z30" s="25">
        <v>6.3115240000000004</v>
      </c>
      <c r="AA30" s="25">
        <v>1597.625</v>
      </c>
      <c r="AB30" s="25">
        <v>0.9026708</v>
      </c>
      <c r="AC30">
        <v>21.214009999999998</v>
      </c>
      <c r="AD30" s="24">
        <v>1.038457</v>
      </c>
      <c r="AE30" s="24">
        <v>6.3115240000000004</v>
      </c>
      <c r="AF30" s="25">
        <v>1597.625</v>
      </c>
      <c r="AG30" s="59" t="s">
        <v>925</v>
      </c>
      <c r="AH30" s="59" t="s">
        <v>925</v>
      </c>
      <c r="AI30" s="62">
        <v>0.59</v>
      </c>
      <c r="AJ30">
        <v>2.5</v>
      </c>
      <c r="AK30">
        <v>346</v>
      </c>
      <c r="AL30">
        <v>0.4</v>
      </c>
      <c r="AM30">
        <v>2</v>
      </c>
      <c r="AN30">
        <v>100</v>
      </c>
      <c r="AO30">
        <v>6</v>
      </c>
      <c r="AP30">
        <v>37</v>
      </c>
      <c r="AQ30">
        <v>210</v>
      </c>
      <c r="AR30" s="60" t="s">
        <v>959</v>
      </c>
    </row>
    <row r="31" spans="1:44" x14ac:dyDescent="0.25">
      <c r="A31" t="s">
        <v>19</v>
      </c>
      <c r="B31" t="s">
        <v>160</v>
      </c>
      <c r="C31" t="s">
        <v>164</v>
      </c>
      <c r="D31" t="s">
        <v>159</v>
      </c>
      <c r="E31">
        <v>2022</v>
      </c>
      <c r="F31" s="61">
        <v>44754</v>
      </c>
      <c r="G31" s="20">
        <v>10</v>
      </c>
      <c r="H31" s="23">
        <v>5.7392539999999999</v>
      </c>
      <c r="I31" s="23">
        <v>2906.933</v>
      </c>
      <c r="J31" s="23">
        <v>1.529677</v>
      </c>
      <c r="K31" s="20">
        <v>28.39425</v>
      </c>
      <c r="L31" s="22">
        <v>1.8895059999999999</v>
      </c>
      <c r="M31" s="22">
        <v>5.7392539999999999</v>
      </c>
      <c r="N31" s="23">
        <v>2906.933</v>
      </c>
      <c r="O31" s="59" t="s">
        <v>925</v>
      </c>
      <c r="P31" s="59" t="s">
        <v>925</v>
      </c>
      <c r="Q31" s="62">
        <v>0.13</v>
      </c>
      <c r="R31">
        <v>3.7</v>
      </c>
      <c r="S31">
        <v>868</v>
      </c>
      <c r="T31">
        <v>2</v>
      </c>
      <c r="U31">
        <v>103</v>
      </c>
      <c r="V31">
        <v>26</v>
      </c>
      <c r="W31">
        <v>24</v>
      </c>
      <c r="X31">
        <v>60</v>
      </c>
      <c r="Y31">
        <v>470</v>
      </c>
      <c r="Z31" s="25">
        <v>5.7268999999999997</v>
      </c>
      <c r="AA31" s="25">
        <v>2943.018</v>
      </c>
      <c r="AB31" s="25">
        <v>1.549957</v>
      </c>
      <c r="AC31">
        <v>27.733640000000001</v>
      </c>
      <c r="AD31" s="24">
        <v>1.9129620000000001</v>
      </c>
      <c r="AE31" s="24">
        <v>5.7268999999999997</v>
      </c>
      <c r="AF31" s="25">
        <v>2943.018</v>
      </c>
      <c r="AG31" s="59" t="s">
        <v>925</v>
      </c>
      <c r="AH31" s="59" t="s">
        <v>925</v>
      </c>
      <c r="AI31" s="62">
        <v>0.33</v>
      </c>
      <c r="AJ31">
        <v>4.2</v>
      </c>
      <c r="AK31">
        <v>865</v>
      </c>
      <c r="AL31">
        <v>2</v>
      </c>
      <c r="AM31">
        <v>79</v>
      </c>
      <c r="AN31">
        <v>39</v>
      </c>
      <c r="AO31">
        <v>26</v>
      </c>
      <c r="AP31">
        <v>75</v>
      </c>
      <c r="AQ31">
        <v>480</v>
      </c>
      <c r="AR31" s="60" t="s">
        <v>955</v>
      </c>
    </row>
    <row r="32" spans="1:44" x14ac:dyDescent="0.25">
      <c r="A32" t="s">
        <v>19</v>
      </c>
      <c r="B32" t="s">
        <v>167</v>
      </c>
      <c r="C32" t="s">
        <v>171</v>
      </c>
      <c r="D32" t="s">
        <v>166</v>
      </c>
      <c r="E32">
        <v>2022</v>
      </c>
      <c r="F32" s="61">
        <v>44713</v>
      </c>
      <c r="G32" s="20">
        <v>0</v>
      </c>
      <c r="H32" s="58" t="s">
        <v>925</v>
      </c>
      <c r="I32" s="58" t="s">
        <v>925</v>
      </c>
      <c r="J32" s="58" t="s">
        <v>925</v>
      </c>
      <c r="K32" s="58" t="s">
        <v>925</v>
      </c>
      <c r="L32" s="58" t="s">
        <v>925</v>
      </c>
      <c r="M32" s="58" t="s">
        <v>925</v>
      </c>
      <c r="N32" s="58" t="s">
        <v>925</v>
      </c>
      <c r="O32" s="58" t="s">
        <v>925</v>
      </c>
      <c r="P32" s="58" t="s">
        <v>925</v>
      </c>
      <c r="Q32" s="59" t="s">
        <v>925</v>
      </c>
      <c r="R32" s="59" t="s">
        <v>925</v>
      </c>
      <c r="S32" s="59" t="s">
        <v>925</v>
      </c>
      <c r="T32" s="59" t="s">
        <v>925</v>
      </c>
      <c r="U32" s="59" t="s">
        <v>925</v>
      </c>
      <c r="V32" s="59" t="s">
        <v>925</v>
      </c>
      <c r="W32" s="59" t="s">
        <v>925</v>
      </c>
      <c r="X32" s="59" t="s">
        <v>925</v>
      </c>
      <c r="Y32" s="59" t="s">
        <v>925</v>
      </c>
      <c r="Z32" s="25">
        <v>6.0173920000000001</v>
      </c>
      <c r="AA32" s="25">
        <v>404.53120000000001</v>
      </c>
      <c r="AB32" s="25">
        <v>0.1959313</v>
      </c>
      <c r="AC32">
        <v>22.34713</v>
      </c>
      <c r="AD32" s="24">
        <v>0.26294519999999999</v>
      </c>
      <c r="AE32" s="24">
        <v>6.0173920000000001</v>
      </c>
      <c r="AF32" s="25">
        <v>404.53120000000001</v>
      </c>
      <c r="AG32" s="59" t="s">
        <v>925</v>
      </c>
      <c r="AH32" s="59" t="s">
        <v>925</v>
      </c>
      <c r="AI32" s="62">
        <v>4.0999999999999996</v>
      </c>
      <c r="AJ32">
        <v>0.44</v>
      </c>
      <c r="AK32">
        <v>73</v>
      </c>
      <c r="AL32">
        <v>0.4</v>
      </c>
      <c r="AM32">
        <v>2</v>
      </c>
      <c r="AN32">
        <v>8.9</v>
      </c>
      <c r="AO32">
        <v>4.3</v>
      </c>
      <c r="AP32">
        <v>8.8000000000000007</v>
      </c>
      <c r="AQ32">
        <v>51</v>
      </c>
      <c r="AR32" s="60" t="s">
        <v>930</v>
      </c>
    </row>
    <row r="33" spans="1:44" x14ac:dyDescent="0.25">
      <c r="A33" t="s">
        <v>19</v>
      </c>
      <c r="B33" t="s">
        <v>174</v>
      </c>
      <c r="C33" t="s">
        <v>178</v>
      </c>
      <c r="D33" t="s">
        <v>173</v>
      </c>
      <c r="E33">
        <v>2022</v>
      </c>
      <c r="F33" s="61">
        <v>44777</v>
      </c>
      <c r="G33" s="20">
        <v>12</v>
      </c>
      <c r="H33" s="20">
        <v>6.15</v>
      </c>
      <c r="I33" s="20">
        <v>258.36</v>
      </c>
      <c r="J33" s="20">
        <v>0.12</v>
      </c>
      <c r="K33" s="20">
        <v>27.51</v>
      </c>
      <c r="L33" s="20">
        <v>0.17</v>
      </c>
      <c r="M33" s="22">
        <v>6.15</v>
      </c>
      <c r="N33" s="23">
        <v>258.36</v>
      </c>
      <c r="O33" s="59" t="s">
        <v>925</v>
      </c>
      <c r="P33" s="59" t="s">
        <v>925</v>
      </c>
      <c r="Q33" s="62">
        <v>0.13</v>
      </c>
      <c r="R33">
        <v>0.4</v>
      </c>
      <c r="S33">
        <v>19</v>
      </c>
      <c r="T33">
        <v>0.4</v>
      </c>
      <c r="U33">
        <v>5.2</v>
      </c>
      <c r="V33">
        <v>7.9</v>
      </c>
      <c r="W33">
        <v>4.0999999999999996</v>
      </c>
      <c r="X33">
        <v>2.9</v>
      </c>
      <c r="Y33">
        <v>18</v>
      </c>
      <c r="Z33">
        <v>5.57</v>
      </c>
      <c r="AA33">
        <v>127.43</v>
      </c>
      <c r="AB33">
        <v>0.08</v>
      </c>
      <c r="AC33">
        <v>27.56</v>
      </c>
      <c r="AD33">
        <v>0.12</v>
      </c>
      <c r="AE33" s="24">
        <v>5.57</v>
      </c>
      <c r="AF33" s="25">
        <v>127.43</v>
      </c>
      <c r="AG33" s="59" t="s">
        <v>925</v>
      </c>
      <c r="AH33" s="59" t="s">
        <v>925</v>
      </c>
      <c r="AI33" s="62">
        <v>0.14000000000000001</v>
      </c>
      <c r="AJ33">
        <v>0.4</v>
      </c>
      <c r="AK33">
        <v>25</v>
      </c>
      <c r="AL33">
        <v>0.4</v>
      </c>
      <c r="AM33">
        <v>11</v>
      </c>
      <c r="AN33">
        <v>18</v>
      </c>
      <c r="AO33">
        <v>8.6999999999999993</v>
      </c>
      <c r="AP33">
        <v>19</v>
      </c>
      <c r="AQ33">
        <v>24</v>
      </c>
      <c r="AR33" t="s">
        <v>967</v>
      </c>
    </row>
    <row r="34" spans="1:44" x14ac:dyDescent="0.25">
      <c r="A34" t="s">
        <v>19</v>
      </c>
      <c r="B34" t="s">
        <v>181</v>
      </c>
      <c r="C34" t="s">
        <v>186</v>
      </c>
      <c r="D34" t="s">
        <v>180</v>
      </c>
      <c r="E34">
        <v>2022</v>
      </c>
      <c r="F34" s="61">
        <v>44698</v>
      </c>
      <c r="G34" s="20">
        <v>0</v>
      </c>
      <c r="H34" s="58" t="s">
        <v>925</v>
      </c>
      <c r="I34" s="58" t="s">
        <v>925</v>
      </c>
      <c r="J34" s="58" t="s">
        <v>925</v>
      </c>
      <c r="K34" s="58" t="s">
        <v>925</v>
      </c>
      <c r="L34" s="58" t="s">
        <v>925</v>
      </c>
      <c r="M34" s="58" t="s">
        <v>925</v>
      </c>
      <c r="N34" s="58" t="s">
        <v>925</v>
      </c>
      <c r="O34" s="58" t="s">
        <v>925</v>
      </c>
      <c r="P34" s="58" t="s">
        <v>925</v>
      </c>
      <c r="Q34" s="59" t="s">
        <v>925</v>
      </c>
      <c r="R34" s="59" t="s">
        <v>925</v>
      </c>
      <c r="S34" s="59" t="s">
        <v>925</v>
      </c>
      <c r="T34" s="59" t="s">
        <v>925</v>
      </c>
      <c r="U34" s="59" t="s">
        <v>925</v>
      </c>
      <c r="V34" s="59" t="s">
        <v>925</v>
      </c>
      <c r="W34" s="59" t="s">
        <v>925</v>
      </c>
      <c r="X34" s="59" t="s">
        <v>925</v>
      </c>
      <c r="Y34" s="59" t="s">
        <v>925</v>
      </c>
      <c r="Z34" s="59" t="s">
        <v>925</v>
      </c>
      <c r="AA34" s="59" t="s">
        <v>925</v>
      </c>
      <c r="AB34" s="59" t="s">
        <v>925</v>
      </c>
      <c r="AC34" s="59" t="s">
        <v>925</v>
      </c>
      <c r="AD34" s="59" t="s">
        <v>925</v>
      </c>
      <c r="AE34" s="59" t="s">
        <v>925</v>
      </c>
      <c r="AF34" s="59" t="s">
        <v>925</v>
      </c>
      <c r="AG34" s="59" t="s">
        <v>925</v>
      </c>
      <c r="AH34" s="59" t="s">
        <v>925</v>
      </c>
      <c r="AI34" s="59" t="s">
        <v>925</v>
      </c>
      <c r="AJ34" s="59" t="s">
        <v>925</v>
      </c>
      <c r="AK34" s="59" t="s">
        <v>925</v>
      </c>
      <c r="AL34" s="59" t="s">
        <v>925</v>
      </c>
      <c r="AM34" s="59" t="s">
        <v>925</v>
      </c>
      <c r="AN34" s="59" t="s">
        <v>925</v>
      </c>
      <c r="AO34" s="59" t="s">
        <v>925</v>
      </c>
      <c r="AP34" s="59" t="s">
        <v>925</v>
      </c>
      <c r="AQ34" s="59" t="s">
        <v>925</v>
      </c>
      <c r="AR34" s="60" t="s">
        <v>926</v>
      </c>
    </row>
    <row r="35" spans="1:44" x14ac:dyDescent="0.25">
      <c r="A35" t="s">
        <v>19</v>
      </c>
      <c r="B35" t="s">
        <v>189</v>
      </c>
      <c r="C35" t="s">
        <v>193</v>
      </c>
      <c r="D35" t="s">
        <v>188</v>
      </c>
      <c r="E35">
        <v>2022</v>
      </c>
      <c r="F35" s="61">
        <v>44699</v>
      </c>
      <c r="G35" s="20">
        <v>16.5</v>
      </c>
      <c r="H35" s="23">
        <v>6.5957509999999999</v>
      </c>
      <c r="I35" s="23">
        <v>93.198779999999999</v>
      </c>
      <c r="J35" s="23">
        <v>4.8399699999999997E-2</v>
      </c>
      <c r="K35" s="20">
        <v>18.552710000000001</v>
      </c>
      <c r="L35" s="22">
        <v>6.05792E-2</v>
      </c>
      <c r="M35" s="22">
        <v>6.5957509999999999</v>
      </c>
      <c r="N35" s="23">
        <v>93.198779999999999</v>
      </c>
      <c r="O35" s="59" t="s">
        <v>925</v>
      </c>
      <c r="P35" s="59" t="s">
        <v>925</v>
      </c>
      <c r="Q35" s="62">
        <v>0.5</v>
      </c>
      <c r="R35">
        <v>0.4</v>
      </c>
      <c r="S35">
        <v>7.1</v>
      </c>
      <c r="T35">
        <v>0.4</v>
      </c>
      <c r="U35">
        <v>2</v>
      </c>
      <c r="V35">
        <v>9.1999999999999993</v>
      </c>
      <c r="W35">
        <v>2.6</v>
      </c>
      <c r="X35">
        <v>2.1</v>
      </c>
      <c r="Y35">
        <v>6.3</v>
      </c>
      <c r="Z35" s="25">
        <v>5.718375</v>
      </c>
      <c r="AA35" s="25">
        <v>44.583750000000002</v>
      </c>
      <c r="AB35" s="25">
        <v>2.2173080000000001E-2</v>
      </c>
      <c r="AC35">
        <v>19.549040000000002</v>
      </c>
      <c r="AD35" s="24">
        <v>2.8979439999999999E-2</v>
      </c>
      <c r="AE35" s="24">
        <v>5.718375</v>
      </c>
      <c r="AF35" s="25">
        <v>44.583750000000002</v>
      </c>
      <c r="AG35" s="59" t="s">
        <v>925</v>
      </c>
      <c r="AH35" s="59" t="s">
        <v>925</v>
      </c>
      <c r="AI35" s="62">
        <v>0.74</v>
      </c>
      <c r="AJ35">
        <v>0.4</v>
      </c>
      <c r="AK35">
        <v>1</v>
      </c>
      <c r="AL35">
        <v>0.4</v>
      </c>
      <c r="AM35">
        <v>2</v>
      </c>
      <c r="AN35">
        <v>12</v>
      </c>
      <c r="AO35">
        <v>3.4</v>
      </c>
      <c r="AP35">
        <v>4.8</v>
      </c>
      <c r="AQ35">
        <v>5.0999999999999996</v>
      </c>
      <c r="AR35" s="60" t="s">
        <v>972</v>
      </c>
    </row>
    <row r="36" spans="1:44" x14ac:dyDescent="0.25">
      <c r="A36" t="s">
        <v>19</v>
      </c>
      <c r="B36" t="s">
        <v>196</v>
      </c>
      <c r="C36" t="s">
        <v>200</v>
      </c>
      <c r="D36" t="s">
        <v>195</v>
      </c>
      <c r="E36">
        <v>2022</v>
      </c>
      <c r="F36" s="61">
        <v>44719</v>
      </c>
      <c r="G36" s="20">
        <v>14</v>
      </c>
      <c r="H36" s="23">
        <v>6.9522199999999996</v>
      </c>
      <c r="I36" s="23">
        <v>17161.32</v>
      </c>
      <c r="J36" s="23">
        <v>10.249090000000001</v>
      </c>
      <c r="K36" s="20">
        <v>26.055769999999999</v>
      </c>
      <c r="L36" s="22">
        <v>11.154859999999999</v>
      </c>
      <c r="M36" s="22">
        <v>6.9522199999999996</v>
      </c>
      <c r="N36" s="23">
        <v>17161.32</v>
      </c>
      <c r="O36" s="59" t="s">
        <v>925</v>
      </c>
      <c r="P36" s="59" t="s">
        <v>925</v>
      </c>
      <c r="Q36" s="62">
        <v>0.05</v>
      </c>
      <c r="R36">
        <v>37</v>
      </c>
      <c r="S36">
        <v>5340</v>
      </c>
      <c r="T36">
        <v>10</v>
      </c>
      <c r="U36">
        <v>769</v>
      </c>
      <c r="V36">
        <v>130</v>
      </c>
      <c r="W36">
        <v>120</v>
      </c>
      <c r="X36">
        <v>370</v>
      </c>
      <c r="Y36">
        <v>3000</v>
      </c>
      <c r="Z36" s="25">
        <v>5.484534</v>
      </c>
      <c r="AA36" s="25">
        <v>16597.18</v>
      </c>
      <c r="AB36" s="25">
        <v>9.869605</v>
      </c>
      <c r="AC36">
        <v>22.68094</v>
      </c>
      <c r="AD36" s="24">
        <v>10.788169999999999</v>
      </c>
      <c r="AE36" s="24">
        <v>5.484534</v>
      </c>
      <c r="AF36" s="25">
        <v>16597.18</v>
      </c>
      <c r="AG36" s="59" t="s">
        <v>925</v>
      </c>
      <c r="AH36" s="59" t="s">
        <v>925</v>
      </c>
      <c r="AI36" s="62">
        <v>3.3</v>
      </c>
      <c r="AJ36">
        <v>82</v>
      </c>
      <c r="AK36">
        <v>6170</v>
      </c>
      <c r="AL36">
        <v>10</v>
      </c>
      <c r="AM36">
        <v>775</v>
      </c>
      <c r="AN36">
        <v>170</v>
      </c>
      <c r="AO36">
        <v>150</v>
      </c>
      <c r="AP36">
        <v>480</v>
      </c>
      <c r="AQ36">
        <v>3700</v>
      </c>
      <c r="AR36" s="60" t="s">
        <v>945</v>
      </c>
    </row>
    <row r="37" spans="1:44" x14ac:dyDescent="0.25">
      <c r="A37" t="s">
        <v>19</v>
      </c>
      <c r="B37" t="s">
        <v>203</v>
      </c>
      <c r="C37" t="s">
        <v>207</v>
      </c>
      <c r="D37" t="s">
        <v>202</v>
      </c>
      <c r="E37">
        <v>2022</v>
      </c>
      <c r="F37" s="61">
        <v>44728</v>
      </c>
      <c r="G37" s="20">
        <v>5.5</v>
      </c>
      <c r="H37" s="23">
        <v>6.2788940000000002</v>
      </c>
      <c r="I37" s="23">
        <v>28029.78</v>
      </c>
      <c r="J37" s="23">
        <v>17.517769999999999</v>
      </c>
      <c r="K37" s="20">
        <v>26.26117</v>
      </c>
      <c r="L37" s="22">
        <v>18.219360000000002</v>
      </c>
      <c r="M37" s="22">
        <v>6.2788940000000002</v>
      </c>
      <c r="N37" s="23">
        <v>28029.78</v>
      </c>
      <c r="O37" s="59" t="s">
        <v>925</v>
      </c>
      <c r="P37" s="59" t="s">
        <v>925</v>
      </c>
      <c r="Q37">
        <v>0.02</v>
      </c>
      <c r="R37">
        <v>87</v>
      </c>
      <c r="S37">
        <v>9600</v>
      </c>
      <c r="T37">
        <v>10</v>
      </c>
      <c r="U37">
        <v>1260</v>
      </c>
      <c r="V37">
        <v>230</v>
      </c>
      <c r="W37">
        <v>190</v>
      </c>
      <c r="X37">
        <v>650</v>
      </c>
      <c r="Y37">
        <v>5200</v>
      </c>
      <c r="Z37" s="59" t="s">
        <v>925</v>
      </c>
      <c r="AA37" s="59" t="s">
        <v>925</v>
      </c>
      <c r="AB37" s="59" t="s">
        <v>925</v>
      </c>
      <c r="AC37" s="59" t="s">
        <v>925</v>
      </c>
      <c r="AD37" s="59" t="s">
        <v>925</v>
      </c>
      <c r="AE37" s="59" t="s">
        <v>925</v>
      </c>
      <c r="AF37" s="59" t="s">
        <v>925</v>
      </c>
      <c r="AG37" s="59" t="s">
        <v>925</v>
      </c>
      <c r="AH37" s="59" t="s">
        <v>925</v>
      </c>
      <c r="AI37" s="59" t="s">
        <v>925</v>
      </c>
      <c r="AJ37" s="59" t="s">
        <v>925</v>
      </c>
      <c r="AK37" s="59" t="s">
        <v>925</v>
      </c>
      <c r="AL37" s="59" t="s">
        <v>925</v>
      </c>
      <c r="AM37" s="59" t="s">
        <v>925</v>
      </c>
      <c r="AN37" s="59" t="s">
        <v>925</v>
      </c>
      <c r="AO37" s="59" t="s">
        <v>925</v>
      </c>
      <c r="AP37" s="59" t="s">
        <v>925</v>
      </c>
      <c r="AQ37" s="59" t="s">
        <v>925</v>
      </c>
      <c r="AR37" s="64" t="s">
        <v>939</v>
      </c>
    </row>
    <row r="38" spans="1:44" x14ac:dyDescent="0.25">
      <c r="A38" t="s">
        <v>19</v>
      </c>
      <c r="B38" t="s">
        <v>210</v>
      </c>
      <c r="C38" t="s">
        <v>214</v>
      </c>
      <c r="D38" t="s">
        <v>209</v>
      </c>
      <c r="E38">
        <v>2022</v>
      </c>
      <c r="F38" s="61">
        <v>44728</v>
      </c>
      <c r="G38" s="20">
        <v>0</v>
      </c>
      <c r="H38" s="58" t="s">
        <v>925</v>
      </c>
      <c r="I38" s="58" t="s">
        <v>925</v>
      </c>
      <c r="J38" s="58" t="s">
        <v>925</v>
      </c>
      <c r="K38" s="58" t="s">
        <v>925</v>
      </c>
      <c r="L38" s="58" t="s">
        <v>925</v>
      </c>
      <c r="M38" s="58" t="s">
        <v>925</v>
      </c>
      <c r="N38" s="58" t="s">
        <v>925</v>
      </c>
      <c r="O38" s="58" t="s">
        <v>925</v>
      </c>
      <c r="P38" s="58" t="s">
        <v>925</v>
      </c>
      <c r="Q38" s="59" t="s">
        <v>925</v>
      </c>
      <c r="R38" s="59" t="s">
        <v>925</v>
      </c>
      <c r="S38" s="59" t="s">
        <v>925</v>
      </c>
      <c r="T38" s="59" t="s">
        <v>925</v>
      </c>
      <c r="U38" s="59" t="s">
        <v>925</v>
      </c>
      <c r="V38" s="59" t="s">
        <v>925</v>
      </c>
      <c r="W38" s="59" t="s">
        <v>925</v>
      </c>
      <c r="X38" s="59" t="s">
        <v>925</v>
      </c>
      <c r="Y38" s="59" t="s">
        <v>925</v>
      </c>
      <c r="Z38" s="59" t="s">
        <v>925</v>
      </c>
      <c r="AA38" s="59" t="s">
        <v>925</v>
      </c>
      <c r="AB38" s="59" t="s">
        <v>925</v>
      </c>
      <c r="AC38" s="59" t="s">
        <v>925</v>
      </c>
      <c r="AD38" s="59" t="s">
        <v>925</v>
      </c>
      <c r="AE38" s="59" t="s">
        <v>925</v>
      </c>
      <c r="AF38" s="59" t="s">
        <v>925</v>
      </c>
      <c r="AG38" s="59" t="s">
        <v>925</v>
      </c>
      <c r="AH38" s="59" t="s">
        <v>925</v>
      </c>
      <c r="AI38" s="59" t="s">
        <v>925</v>
      </c>
      <c r="AJ38" s="59" t="s">
        <v>925</v>
      </c>
      <c r="AK38" s="59" t="s">
        <v>925</v>
      </c>
      <c r="AL38" s="59" t="s">
        <v>925</v>
      </c>
      <c r="AM38" s="59" t="s">
        <v>925</v>
      </c>
      <c r="AN38" s="59" t="s">
        <v>925</v>
      </c>
      <c r="AO38" s="59" t="s">
        <v>925</v>
      </c>
      <c r="AP38" s="59" t="s">
        <v>925</v>
      </c>
      <c r="AQ38" s="59" t="s">
        <v>925</v>
      </c>
      <c r="AR38" s="64" t="s">
        <v>931</v>
      </c>
    </row>
    <row r="39" spans="1:44" x14ac:dyDescent="0.25">
      <c r="A39" t="s">
        <v>234</v>
      </c>
      <c r="B39" t="s">
        <v>283</v>
      </c>
      <c r="C39" t="s">
        <v>284</v>
      </c>
      <c r="D39" t="s">
        <v>282</v>
      </c>
      <c r="E39">
        <v>2011</v>
      </c>
      <c r="F39" s="61">
        <v>40715</v>
      </c>
      <c r="G39" s="20">
        <v>0</v>
      </c>
      <c r="H39" s="58" t="s">
        <v>925</v>
      </c>
      <c r="I39" s="58" t="s">
        <v>925</v>
      </c>
      <c r="J39" s="58" t="s">
        <v>925</v>
      </c>
      <c r="K39" s="58" t="s">
        <v>925</v>
      </c>
      <c r="L39" s="58" t="s">
        <v>925</v>
      </c>
      <c r="M39" s="58" t="s">
        <v>925</v>
      </c>
      <c r="N39" s="58" t="s">
        <v>925</v>
      </c>
      <c r="O39" s="58" t="s">
        <v>925</v>
      </c>
      <c r="P39" s="58" t="s">
        <v>925</v>
      </c>
      <c r="Q39" s="59" t="s">
        <v>925</v>
      </c>
      <c r="R39" s="59" t="s">
        <v>925</v>
      </c>
      <c r="S39" s="59" t="s">
        <v>925</v>
      </c>
      <c r="T39" s="59" t="s">
        <v>925</v>
      </c>
      <c r="U39" s="59" t="s">
        <v>925</v>
      </c>
      <c r="V39" s="59" t="s">
        <v>925</v>
      </c>
      <c r="W39" s="59" t="s">
        <v>925</v>
      </c>
      <c r="X39" s="59" t="s">
        <v>925</v>
      </c>
      <c r="Y39" s="59" t="s">
        <v>925</v>
      </c>
      <c r="Z39" s="59" t="s">
        <v>925</v>
      </c>
      <c r="AA39" s="59" t="s">
        <v>925</v>
      </c>
      <c r="AB39" s="59" t="s">
        <v>925</v>
      </c>
      <c r="AC39" s="59" t="s">
        <v>925</v>
      </c>
      <c r="AD39" s="59" t="s">
        <v>925</v>
      </c>
      <c r="AE39" s="59" t="s">
        <v>925</v>
      </c>
      <c r="AF39" s="59" t="s">
        <v>925</v>
      </c>
      <c r="AG39" s="59" t="s">
        <v>925</v>
      </c>
      <c r="AH39" s="59" t="s">
        <v>925</v>
      </c>
      <c r="AI39" s="59" t="s">
        <v>925</v>
      </c>
      <c r="AJ39" s="59" t="s">
        <v>925</v>
      </c>
      <c r="AK39" s="59" t="s">
        <v>925</v>
      </c>
      <c r="AL39" s="59" t="s">
        <v>925</v>
      </c>
      <c r="AM39" s="59" t="s">
        <v>925</v>
      </c>
      <c r="AN39" s="59" t="s">
        <v>925</v>
      </c>
      <c r="AO39" s="59" t="s">
        <v>925</v>
      </c>
      <c r="AP39" s="59" t="s">
        <v>925</v>
      </c>
      <c r="AQ39" s="59" t="s">
        <v>925</v>
      </c>
      <c r="AR39" s="60" t="s">
        <v>930</v>
      </c>
    </row>
    <row r="40" spans="1:44" x14ac:dyDescent="0.25">
      <c r="A40" t="s">
        <v>234</v>
      </c>
      <c r="B40" t="s">
        <v>283</v>
      </c>
      <c r="C40" t="s">
        <v>288</v>
      </c>
      <c r="D40" t="s">
        <v>287</v>
      </c>
      <c r="E40">
        <v>2016</v>
      </c>
      <c r="F40" s="61">
        <v>42523</v>
      </c>
      <c r="G40" s="20">
        <v>50</v>
      </c>
      <c r="H40" s="65" t="s">
        <v>925</v>
      </c>
      <c r="I40" s="65" t="s">
        <v>925</v>
      </c>
      <c r="J40" s="23">
        <v>0.11797097999999999</v>
      </c>
      <c r="K40" s="65" t="s">
        <v>925</v>
      </c>
      <c r="L40" s="65" t="s">
        <v>925</v>
      </c>
      <c r="M40" s="22">
        <v>6.44</v>
      </c>
      <c r="N40" s="23">
        <v>261</v>
      </c>
      <c r="O40" s="20">
        <v>6.44</v>
      </c>
      <c r="P40" s="20">
        <v>261</v>
      </c>
      <c r="Q40" s="62">
        <v>0.1</v>
      </c>
      <c r="R40" s="59" t="s">
        <v>925</v>
      </c>
      <c r="S40">
        <v>65.3</v>
      </c>
      <c r="T40" s="59" t="s">
        <v>925</v>
      </c>
      <c r="U40">
        <v>5.48</v>
      </c>
      <c r="V40" s="59" t="s">
        <v>925</v>
      </c>
      <c r="W40" s="59" t="s">
        <v>925</v>
      </c>
      <c r="X40" s="59" t="s">
        <v>925</v>
      </c>
      <c r="Y40" s="59" t="s">
        <v>925</v>
      </c>
      <c r="Z40" s="59" t="s">
        <v>925</v>
      </c>
      <c r="AA40" s="59" t="s">
        <v>925</v>
      </c>
      <c r="AB40" s="59" t="s">
        <v>925</v>
      </c>
      <c r="AC40" s="59" t="s">
        <v>925</v>
      </c>
      <c r="AD40" s="59" t="s">
        <v>925</v>
      </c>
      <c r="AE40" s="59" t="s">
        <v>925</v>
      </c>
      <c r="AF40" s="59" t="s">
        <v>925</v>
      </c>
      <c r="AG40" s="59" t="s">
        <v>925</v>
      </c>
      <c r="AH40" s="59" t="s">
        <v>925</v>
      </c>
      <c r="AI40" s="59" t="s">
        <v>925</v>
      </c>
      <c r="AJ40" s="59" t="s">
        <v>925</v>
      </c>
      <c r="AK40" s="59" t="s">
        <v>925</v>
      </c>
      <c r="AL40" s="59" t="s">
        <v>925</v>
      </c>
      <c r="AM40" s="59" t="s">
        <v>925</v>
      </c>
      <c r="AN40" s="59" t="s">
        <v>925</v>
      </c>
      <c r="AO40" s="59" t="s">
        <v>925</v>
      </c>
      <c r="AP40" s="59" t="s">
        <v>925</v>
      </c>
      <c r="AQ40" s="59" t="s">
        <v>925</v>
      </c>
      <c r="AR40" s="60" t="s">
        <v>968</v>
      </c>
    </row>
    <row r="41" spans="1:44" x14ac:dyDescent="0.25">
      <c r="A41" t="s">
        <v>19</v>
      </c>
      <c r="B41" t="s">
        <v>283</v>
      </c>
      <c r="C41" t="s">
        <v>291</v>
      </c>
      <c r="D41" t="s">
        <v>932</v>
      </c>
      <c r="E41">
        <v>2022</v>
      </c>
      <c r="F41" s="61">
        <v>44783</v>
      </c>
      <c r="G41" s="20">
        <v>0</v>
      </c>
      <c r="H41" s="58" t="s">
        <v>925</v>
      </c>
      <c r="I41" s="58" t="s">
        <v>925</v>
      </c>
      <c r="J41" s="58" t="s">
        <v>925</v>
      </c>
      <c r="K41" s="58" t="s">
        <v>925</v>
      </c>
      <c r="L41" s="58" t="s">
        <v>925</v>
      </c>
      <c r="M41" s="58" t="s">
        <v>925</v>
      </c>
      <c r="N41" s="58" t="s">
        <v>925</v>
      </c>
      <c r="O41" s="58" t="s">
        <v>925</v>
      </c>
      <c r="P41" s="58" t="s">
        <v>925</v>
      </c>
      <c r="Q41" s="59" t="s">
        <v>925</v>
      </c>
      <c r="R41" s="59" t="s">
        <v>925</v>
      </c>
      <c r="S41" s="59" t="s">
        <v>925</v>
      </c>
      <c r="T41" s="59" t="s">
        <v>925</v>
      </c>
      <c r="U41" s="59" t="s">
        <v>925</v>
      </c>
      <c r="V41" s="59" t="s">
        <v>925</v>
      </c>
      <c r="W41" s="59" t="s">
        <v>925</v>
      </c>
      <c r="X41" s="59" t="s">
        <v>925</v>
      </c>
      <c r="Y41" s="59" t="s">
        <v>925</v>
      </c>
      <c r="Z41">
        <v>4.55</v>
      </c>
      <c r="AA41">
        <v>10125</v>
      </c>
      <c r="AB41">
        <v>6.59</v>
      </c>
      <c r="AC41">
        <v>26.73</v>
      </c>
      <c r="AD41">
        <v>5.8</v>
      </c>
      <c r="AE41" s="24">
        <v>4.55</v>
      </c>
      <c r="AF41" s="25">
        <v>10125</v>
      </c>
      <c r="AG41" s="59" t="s">
        <v>925</v>
      </c>
      <c r="AH41" s="59" t="s">
        <v>925</v>
      </c>
      <c r="AI41" s="62">
        <v>1.2</v>
      </c>
      <c r="AJ41">
        <v>18</v>
      </c>
      <c r="AK41">
        <v>4000</v>
      </c>
      <c r="AL41">
        <v>8</v>
      </c>
      <c r="AM41">
        <v>560</v>
      </c>
      <c r="AN41">
        <v>110</v>
      </c>
      <c r="AO41">
        <v>84</v>
      </c>
      <c r="AP41">
        <v>290</v>
      </c>
      <c r="AQ41">
        <v>2200</v>
      </c>
      <c r="AR41" s="60" t="s">
        <v>933</v>
      </c>
    </row>
    <row r="42" spans="1:44" x14ac:dyDescent="0.25">
      <c r="A42" t="s">
        <v>234</v>
      </c>
      <c r="B42" t="s">
        <v>294</v>
      </c>
      <c r="C42" t="s">
        <v>295</v>
      </c>
      <c r="D42" t="s">
        <v>949</v>
      </c>
      <c r="E42">
        <v>2016</v>
      </c>
      <c r="F42" s="61">
        <v>42515</v>
      </c>
      <c r="G42" s="20">
        <v>7</v>
      </c>
      <c r="H42" s="65" t="s">
        <v>925</v>
      </c>
      <c r="I42" s="65" t="s">
        <v>925</v>
      </c>
      <c r="J42" s="65">
        <v>7.1776999999999997</v>
      </c>
      <c r="K42" s="65" t="s">
        <v>925</v>
      </c>
      <c r="L42" s="65" t="s">
        <v>925</v>
      </c>
      <c r="M42" s="22">
        <v>7.21</v>
      </c>
      <c r="N42" s="23">
        <v>12100</v>
      </c>
      <c r="O42" s="20">
        <v>7.21</v>
      </c>
      <c r="P42" s="20">
        <v>12100</v>
      </c>
      <c r="Q42" s="62" t="s">
        <v>950</v>
      </c>
      <c r="R42" s="59" t="s">
        <v>925</v>
      </c>
      <c r="S42">
        <v>4160</v>
      </c>
      <c r="T42" s="59" t="s">
        <v>925</v>
      </c>
      <c r="U42">
        <v>541</v>
      </c>
      <c r="V42" s="59" t="s">
        <v>925</v>
      </c>
      <c r="W42" s="59" t="s">
        <v>925</v>
      </c>
      <c r="X42" s="59" t="s">
        <v>925</v>
      </c>
      <c r="Y42" s="59" t="s">
        <v>925</v>
      </c>
      <c r="Z42" s="59" t="s">
        <v>925</v>
      </c>
      <c r="AA42" s="59" t="s">
        <v>925</v>
      </c>
      <c r="AB42" s="59" t="s">
        <v>925</v>
      </c>
      <c r="AC42" s="59" t="s">
        <v>925</v>
      </c>
      <c r="AD42" s="59" t="s">
        <v>925</v>
      </c>
      <c r="AE42" s="59" t="s">
        <v>925</v>
      </c>
      <c r="AF42" s="59" t="s">
        <v>925</v>
      </c>
      <c r="AG42" s="59" t="s">
        <v>925</v>
      </c>
      <c r="AH42" s="59" t="s">
        <v>925</v>
      </c>
      <c r="AI42" s="59" t="s">
        <v>925</v>
      </c>
      <c r="AJ42" s="59" t="s">
        <v>925</v>
      </c>
      <c r="AK42" s="59" t="s">
        <v>925</v>
      </c>
      <c r="AL42" s="59" t="s">
        <v>925</v>
      </c>
      <c r="AM42" s="59" t="s">
        <v>925</v>
      </c>
      <c r="AN42" s="59" t="s">
        <v>925</v>
      </c>
      <c r="AO42" s="59" t="s">
        <v>925</v>
      </c>
      <c r="AP42" s="59" t="s">
        <v>925</v>
      </c>
      <c r="AQ42" s="59" t="s">
        <v>925</v>
      </c>
      <c r="AR42" s="60" t="s">
        <v>951</v>
      </c>
    </row>
    <row r="43" spans="1:44" x14ac:dyDescent="0.25">
      <c r="A43" s="67" t="s">
        <v>234</v>
      </c>
      <c r="B43" s="67" t="s">
        <v>294</v>
      </c>
      <c r="C43" s="67" t="s">
        <v>299</v>
      </c>
      <c r="D43" t="s">
        <v>298</v>
      </c>
      <c r="E43">
        <v>2021</v>
      </c>
      <c r="F43" s="61">
        <v>44352</v>
      </c>
      <c r="G43" s="20">
        <v>12</v>
      </c>
      <c r="H43" s="20">
        <v>5</v>
      </c>
      <c r="I43" s="20">
        <v>19511</v>
      </c>
      <c r="J43" s="44">
        <v>11.624299999999998</v>
      </c>
      <c r="K43" s="20">
        <v>24.5</v>
      </c>
      <c r="L43" s="68" t="s">
        <v>925</v>
      </c>
      <c r="M43" s="22">
        <v>5.8650000000000002</v>
      </c>
      <c r="N43" s="23">
        <v>16633</v>
      </c>
      <c r="O43" s="20">
        <v>6.73</v>
      </c>
      <c r="P43" s="20">
        <v>13755</v>
      </c>
      <c r="Q43" s="62">
        <v>0.8</v>
      </c>
      <c r="R43" s="67" t="s">
        <v>925</v>
      </c>
      <c r="S43" s="69" t="s">
        <v>925</v>
      </c>
      <c r="T43" s="67" t="s">
        <v>925</v>
      </c>
      <c r="U43" s="67" t="s">
        <v>925</v>
      </c>
      <c r="V43" s="67" t="s">
        <v>925</v>
      </c>
      <c r="W43" s="67" t="s">
        <v>925</v>
      </c>
      <c r="X43" s="67" t="s">
        <v>925</v>
      </c>
      <c r="Y43" s="67" t="s">
        <v>925</v>
      </c>
      <c r="Z43" s="59" t="s">
        <v>925</v>
      </c>
      <c r="AA43" s="59" t="s">
        <v>925</v>
      </c>
      <c r="AB43" s="59" t="s">
        <v>925</v>
      </c>
      <c r="AC43" s="59" t="s">
        <v>925</v>
      </c>
      <c r="AD43" s="59" t="s">
        <v>925</v>
      </c>
      <c r="AE43" s="59" t="s">
        <v>925</v>
      </c>
      <c r="AF43" s="59" t="s">
        <v>925</v>
      </c>
      <c r="AG43" s="59" t="s">
        <v>925</v>
      </c>
      <c r="AH43" s="59" t="s">
        <v>925</v>
      </c>
      <c r="AI43" s="59" t="s">
        <v>925</v>
      </c>
      <c r="AJ43" s="59" t="s">
        <v>925</v>
      </c>
      <c r="AK43" s="59" t="s">
        <v>925</v>
      </c>
      <c r="AL43" s="59" t="s">
        <v>925</v>
      </c>
      <c r="AM43" s="59" t="s">
        <v>925</v>
      </c>
      <c r="AN43" s="59" t="s">
        <v>925</v>
      </c>
      <c r="AO43" s="59" t="s">
        <v>925</v>
      </c>
      <c r="AP43" s="59" t="s">
        <v>925</v>
      </c>
      <c r="AQ43" s="59" t="s">
        <v>925</v>
      </c>
      <c r="AR43" s="60" t="s">
        <v>941</v>
      </c>
    </row>
    <row r="44" spans="1:44" x14ac:dyDescent="0.25">
      <c r="A44" t="s">
        <v>234</v>
      </c>
      <c r="B44" t="s">
        <v>302</v>
      </c>
      <c r="C44" t="s">
        <v>303</v>
      </c>
      <c r="D44" t="s">
        <v>301</v>
      </c>
      <c r="E44">
        <v>2011</v>
      </c>
      <c r="F44" s="61">
        <v>40765</v>
      </c>
      <c r="G44" s="65"/>
      <c r="H44" s="20">
        <v>6.82</v>
      </c>
      <c r="I44" s="20">
        <v>34093.1</v>
      </c>
      <c r="J44" s="44">
        <v>20.373559999999998</v>
      </c>
      <c r="K44" s="59" t="s">
        <v>925</v>
      </c>
      <c r="L44" s="59" t="s">
        <v>925</v>
      </c>
      <c r="M44" s="22">
        <v>6.8800000000000008</v>
      </c>
      <c r="N44" s="23">
        <v>31771.55</v>
      </c>
      <c r="O44" s="20">
        <v>6.94</v>
      </c>
      <c r="P44" s="20">
        <v>29450</v>
      </c>
      <c r="Q44" s="62">
        <v>0.39900000000000002</v>
      </c>
      <c r="R44" s="59" t="s">
        <v>925</v>
      </c>
      <c r="S44" s="59" t="s">
        <v>925</v>
      </c>
      <c r="T44" s="59" t="s">
        <v>925</v>
      </c>
      <c r="U44" s="59" t="s">
        <v>925</v>
      </c>
      <c r="V44" s="59" t="s">
        <v>925</v>
      </c>
      <c r="W44" s="59" t="s">
        <v>925</v>
      </c>
      <c r="X44" s="59" t="s">
        <v>925</v>
      </c>
      <c r="Y44" s="59" t="s">
        <v>925</v>
      </c>
      <c r="Z44" s="59" t="s">
        <v>925</v>
      </c>
      <c r="AA44" s="59" t="s">
        <v>925</v>
      </c>
      <c r="AB44" s="59" t="s">
        <v>925</v>
      </c>
      <c r="AC44" s="59" t="s">
        <v>925</v>
      </c>
      <c r="AD44" s="59" t="s">
        <v>925</v>
      </c>
      <c r="AE44" s="59" t="s">
        <v>925</v>
      </c>
      <c r="AF44" s="59" t="s">
        <v>925</v>
      </c>
      <c r="AG44" s="59" t="s">
        <v>925</v>
      </c>
      <c r="AH44" s="59" t="s">
        <v>925</v>
      </c>
      <c r="AI44" s="59" t="s">
        <v>925</v>
      </c>
      <c r="AJ44" s="59" t="s">
        <v>925</v>
      </c>
      <c r="AK44" s="59" t="s">
        <v>925</v>
      </c>
      <c r="AL44" s="59" t="s">
        <v>925</v>
      </c>
      <c r="AM44" s="59" t="s">
        <v>925</v>
      </c>
      <c r="AN44" s="59" t="s">
        <v>925</v>
      </c>
      <c r="AO44" s="59" t="s">
        <v>925</v>
      </c>
      <c r="AP44" s="59" t="s">
        <v>925</v>
      </c>
      <c r="AQ44" s="59" t="s">
        <v>925</v>
      </c>
    </row>
    <row r="45" spans="1:44" x14ac:dyDescent="0.25">
      <c r="A45" t="s">
        <v>234</v>
      </c>
      <c r="B45" t="s">
        <v>302</v>
      </c>
      <c r="C45" t="s">
        <v>307</v>
      </c>
      <c r="D45" t="s">
        <v>306</v>
      </c>
      <c r="E45">
        <v>2016</v>
      </c>
      <c r="F45" s="61">
        <v>42514</v>
      </c>
      <c r="G45" s="20">
        <v>27</v>
      </c>
      <c r="H45" s="65" t="s">
        <v>925</v>
      </c>
      <c r="I45" s="65" t="s">
        <v>925</v>
      </c>
      <c r="J45" s="65">
        <v>2.7736999999999998</v>
      </c>
      <c r="K45" s="65" t="s">
        <v>925</v>
      </c>
      <c r="L45" s="65" t="s">
        <v>925</v>
      </c>
      <c r="M45" s="22">
        <v>7.09</v>
      </c>
      <c r="N45" s="23">
        <v>4760</v>
      </c>
      <c r="O45" s="20">
        <v>7.09</v>
      </c>
      <c r="P45" s="20">
        <v>4760</v>
      </c>
      <c r="Q45" s="62" t="s">
        <v>950</v>
      </c>
      <c r="R45" s="59" t="s">
        <v>925</v>
      </c>
      <c r="S45">
        <v>1570</v>
      </c>
      <c r="T45" s="59" t="s">
        <v>925</v>
      </c>
      <c r="U45">
        <v>158</v>
      </c>
      <c r="V45" s="59" t="s">
        <v>925</v>
      </c>
      <c r="W45" s="59" t="s">
        <v>925</v>
      </c>
      <c r="X45" s="59" t="s">
        <v>925</v>
      </c>
      <c r="Y45" s="59" t="s">
        <v>925</v>
      </c>
      <c r="Z45" s="59" t="s">
        <v>925</v>
      </c>
      <c r="AA45" s="59" t="s">
        <v>925</v>
      </c>
      <c r="AB45" s="59" t="s">
        <v>925</v>
      </c>
      <c r="AC45" s="59" t="s">
        <v>925</v>
      </c>
      <c r="AD45" s="59" t="s">
        <v>925</v>
      </c>
      <c r="AE45" s="59" t="s">
        <v>925</v>
      </c>
      <c r="AF45" s="59" t="s">
        <v>925</v>
      </c>
      <c r="AG45" s="59" t="s">
        <v>925</v>
      </c>
      <c r="AH45" s="59" t="s">
        <v>925</v>
      </c>
      <c r="AI45" s="59" t="s">
        <v>925</v>
      </c>
      <c r="AJ45" s="59" t="s">
        <v>925</v>
      </c>
      <c r="AK45" s="59" t="s">
        <v>925</v>
      </c>
      <c r="AL45" s="59" t="s">
        <v>925</v>
      </c>
      <c r="AM45" s="59" t="s">
        <v>925</v>
      </c>
      <c r="AN45" s="59" t="s">
        <v>925</v>
      </c>
      <c r="AO45" s="59" t="s">
        <v>925</v>
      </c>
      <c r="AP45" s="59" t="s">
        <v>925</v>
      </c>
      <c r="AQ45" s="59" t="s">
        <v>925</v>
      </c>
      <c r="AR45" s="60" t="s">
        <v>951</v>
      </c>
    </row>
    <row r="46" spans="1:44" x14ac:dyDescent="0.25">
      <c r="A46" t="s">
        <v>19</v>
      </c>
      <c r="B46" t="s">
        <v>217</v>
      </c>
      <c r="C46" t="s">
        <v>221</v>
      </c>
      <c r="D46" t="s">
        <v>216</v>
      </c>
      <c r="E46">
        <v>2022</v>
      </c>
      <c r="F46" s="61">
        <v>44700</v>
      </c>
      <c r="G46" s="20">
        <v>0</v>
      </c>
      <c r="H46" s="58" t="s">
        <v>925</v>
      </c>
      <c r="I46" s="58" t="s">
        <v>925</v>
      </c>
      <c r="J46" s="58" t="s">
        <v>925</v>
      </c>
      <c r="K46" s="58" t="s">
        <v>925</v>
      </c>
      <c r="L46" s="58" t="s">
        <v>925</v>
      </c>
      <c r="M46" s="58" t="s">
        <v>925</v>
      </c>
      <c r="N46" s="58" t="s">
        <v>925</v>
      </c>
      <c r="O46" s="58" t="s">
        <v>925</v>
      </c>
      <c r="P46" s="58" t="s">
        <v>925</v>
      </c>
      <c r="Q46" s="59" t="s">
        <v>925</v>
      </c>
      <c r="R46" s="59" t="s">
        <v>925</v>
      </c>
      <c r="S46" s="59" t="s">
        <v>925</v>
      </c>
      <c r="T46" s="59" t="s">
        <v>925</v>
      </c>
      <c r="U46" s="59" t="s">
        <v>925</v>
      </c>
      <c r="V46" s="59" t="s">
        <v>925</v>
      </c>
      <c r="W46" s="59" t="s">
        <v>925</v>
      </c>
      <c r="X46" s="59" t="s">
        <v>925</v>
      </c>
      <c r="Y46" s="59" t="s">
        <v>925</v>
      </c>
      <c r="Z46" s="25">
        <v>6.4053839999999997</v>
      </c>
      <c r="AA46" s="25">
        <v>167.54159999999999</v>
      </c>
      <c r="AB46" s="25">
        <v>8.7842290000000003E-2</v>
      </c>
      <c r="AC46">
        <v>21.690629999999999</v>
      </c>
      <c r="AD46" s="24">
        <v>0.1089021</v>
      </c>
      <c r="AE46" s="24">
        <v>6.4053839999999997</v>
      </c>
      <c r="AF46" s="25">
        <v>167.54159999999999</v>
      </c>
      <c r="AG46" s="59" t="s">
        <v>925</v>
      </c>
      <c r="AH46" s="59" t="s">
        <v>925</v>
      </c>
      <c r="AI46" s="62">
        <v>1.4</v>
      </c>
      <c r="AJ46">
        <v>0.4</v>
      </c>
      <c r="AK46">
        <v>20</v>
      </c>
      <c r="AL46">
        <v>0.4</v>
      </c>
      <c r="AM46">
        <v>2.2000000000000002</v>
      </c>
      <c r="AN46">
        <v>11</v>
      </c>
      <c r="AO46">
        <v>3.8</v>
      </c>
      <c r="AP46">
        <v>6.8</v>
      </c>
      <c r="AQ46">
        <v>21</v>
      </c>
      <c r="AR46" t="s">
        <v>934</v>
      </c>
    </row>
    <row r="47" spans="1:44" x14ac:dyDescent="0.25">
      <c r="A47" t="s">
        <v>19</v>
      </c>
      <c r="B47" t="s">
        <v>935</v>
      </c>
      <c r="C47" t="s">
        <v>936</v>
      </c>
      <c r="D47" t="s">
        <v>223</v>
      </c>
      <c r="E47">
        <v>2022</v>
      </c>
      <c r="G47" s="20">
        <v>0</v>
      </c>
      <c r="H47" s="58" t="s">
        <v>925</v>
      </c>
      <c r="I47" s="58" t="s">
        <v>925</v>
      </c>
      <c r="J47" s="58" t="s">
        <v>925</v>
      </c>
      <c r="K47" s="58" t="s">
        <v>925</v>
      </c>
      <c r="L47" s="58" t="s">
        <v>925</v>
      </c>
      <c r="M47" s="58" t="s">
        <v>925</v>
      </c>
      <c r="N47" s="58" t="s">
        <v>925</v>
      </c>
      <c r="O47" s="58" t="s">
        <v>925</v>
      </c>
      <c r="P47" s="58" t="s">
        <v>925</v>
      </c>
      <c r="Q47" s="59" t="s">
        <v>925</v>
      </c>
      <c r="R47" s="59" t="s">
        <v>925</v>
      </c>
      <c r="S47" s="59" t="s">
        <v>925</v>
      </c>
      <c r="T47" s="59" t="s">
        <v>925</v>
      </c>
      <c r="U47" s="59" t="s">
        <v>925</v>
      </c>
      <c r="V47" s="59" t="s">
        <v>925</v>
      </c>
      <c r="W47" s="59" t="s">
        <v>925</v>
      </c>
      <c r="X47" s="59" t="s">
        <v>925</v>
      </c>
      <c r="Y47" s="59" t="s">
        <v>925</v>
      </c>
      <c r="Z47" s="59" t="s">
        <v>925</v>
      </c>
      <c r="AA47" s="59" t="s">
        <v>925</v>
      </c>
      <c r="AB47" s="59" t="s">
        <v>925</v>
      </c>
      <c r="AC47" s="59" t="s">
        <v>925</v>
      </c>
      <c r="AD47" s="59" t="s">
        <v>925</v>
      </c>
      <c r="AE47" s="59" t="s">
        <v>925</v>
      </c>
      <c r="AF47" s="59" t="s">
        <v>925</v>
      </c>
      <c r="AG47" s="59" t="s">
        <v>925</v>
      </c>
      <c r="AH47" s="59" t="s">
        <v>925</v>
      </c>
      <c r="AI47" s="59" t="s">
        <v>925</v>
      </c>
      <c r="AJ47" s="59" t="s">
        <v>925</v>
      </c>
      <c r="AK47" s="59" t="s">
        <v>925</v>
      </c>
      <c r="AL47" s="59" t="s">
        <v>925</v>
      </c>
      <c r="AM47" s="59" t="s">
        <v>925</v>
      </c>
      <c r="AN47" s="59" t="s">
        <v>925</v>
      </c>
      <c r="AO47" s="59" t="s">
        <v>925</v>
      </c>
      <c r="AP47" s="59" t="s">
        <v>925</v>
      </c>
      <c r="AQ47" s="59" t="s">
        <v>925</v>
      </c>
      <c r="AR47" s="64" t="s">
        <v>931</v>
      </c>
    </row>
  </sheetData>
  <autoFilter ref="A1:AW1" xr:uid="{3212B8EE-18B1-48BB-ABC1-76BC5CD41CFA}">
    <sortState xmlns:xlrd2="http://schemas.microsoft.com/office/spreadsheetml/2017/richdata2" ref="A2:AW47">
      <sortCondition ref="C1"/>
    </sortState>
  </autoFilter>
  <conditionalFormatting sqref="C1:C1048576">
    <cfRule type="duplicateValues" dxfId="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C66A-D82C-489C-A967-745869FC1F3C}">
  <dimension ref="A1:R149"/>
  <sheetViews>
    <sheetView workbookViewId="0">
      <selection activeCell="C16" sqref="C16"/>
    </sheetView>
  </sheetViews>
  <sheetFormatPr defaultRowHeight="15" x14ac:dyDescent="0.25"/>
  <cols>
    <col min="2" max="2" width="35.42578125" customWidth="1"/>
    <col min="3" max="6" width="13.85546875" style="23" customWidth="1"/>
    <col min="7" max="7" width="11.28515625" customWidth="1"/>
    <col min="13" max="13" width="22.85546875" customWidth="1"/>
    <col min="14" max="14" width="17.140625" customWidth="1"/>
    <col min="17" max="17" width="20" customWidth="1"/>
  </cols>
  <sheetData>
    <row r="1" spans="1:18" s="73" customFormat="1" ht="90" x14ac:dyDescent="0.25">
      <c r="A1" s="71" t="s">
        <v>0</v>
      </c>
      <c r="B1" s="71" t="s">
        <v>885</v>
      </c>
      <c r="C1" s="72" t="s">
        <v>974</v>
      </c>
      <c r="D1" s="72" t="s">
        <v>975</v>
      </c>
      <c r="E1" s="72" t="s">
        <v>976</v>
      </c>
      <c r="F1" s="72" t="s">
        <v>977</v>
      </c>
      <c r="G1" s="72" t="s">
        <v>978</v>
      </c>
      <c r="H1" s="72" t="s">
        <v>979</v>
      </c>
      <c r="I1" s="72" t="s">
        <v>980</v>
      </c>
      <c r="J1" s="72" t="s">
        <v>981</v>
      </c>
      <c r="K1" s="72" t="s">
        <v>982</v>
      </c>
      <c r="M1" s="88" t="s">
        <v>885</v>
      </c>
      <c r="N1" s="88" t="s">
        <v>1084</v>
      </c>
      <c r="O1" s="72" t="s">
        <v>1085</v>
      </c>
      <c r="Q1" s="73" t="s">
        <v>885</v>
      </c>
      <c r="R1" s="73" t="s">
        <v>982</v>
      </c>
    </row>
    <row r="2" spans="1:18" x14ac:dyDescent="0.25">
      <c r="A2" s="46" t="s">
        <v>19</v>
      </c>
      <c r="B2" t="s">
        <v>22</v>
      </c>
      <c r="C2"/>
      <c r="D2"/>
      <c r="E2">
        <v>14.9825</v>
      </c>
      <c r="F2">
        <v>55</v>
      </c>
      <c r="H2">
        <v>3.73</v>
      </c>
      <c r="I2">
        <v>339</v>
      </c>
      <c r="J2">
        <v>147.5</v>
      </c>
      <c r="M2" t="s">
        <v>22</v>
      </c>
      <c r="N2">
        <v>2.2983050847457629</v>
      </c>
      <c r="O2">
        <v>78</v>
      </c>
      <c r="Q2" t="s">
        <v>501</v>
      </c>
      <c r="R2">
        <v>8.4069606887187316</v>
      </c>
    </row>
    <row r="3" spans="1:18" x14ac:dyDescent="0.25">
      <c r="A3" s="46" t="s">
        <v>19</v>
      </c>
      <c r="B3" t="s">
        <v>30</v>
      </c>
      <c r="C3">
        <v>1.5</v>
      </c>
      <c r="D3">
        <v>0.05</v>
      </c>
      <c r="E3">
        <v>9.67</v>
      </c>
      <c r="F3">
        <v>26</v>
      </c>
      <c r="G3">
        <v>15.4</v>
      </c>
      <c r="H3">
        <v>4.0999999999999996</v>
      </c>
      <c r="I3">
        <v>335</v>
      </c>
      <c r="J3">
        <v>93</v>
      </c>
      <c r="K3">
        <v>20.85</v>
      </c>
      <c r="M3" t="s">
        <v>30</v>
      </c>
      <c r="N3">
        <v>3.6021505376344085</v>
      </c>
      <c r="O3">
        <v>49</v>
      </c>
      <c r="Q3" t="s">
        <v>221</v>
      </c>
      <c r="R3">
        <v>8.65</v>
      </c>
    </row>
    <row r="4" spans="1:18" x14ac:dyDescent="0.25">
      <c r="A4" s="46" t="s">
        <v>19</v>
      </c>
      <c r="B4" t="s">
        <v>34</v>
      </c>
      <c r="C4"/>
      <c r="D4"/>
      <c r="E4">
        <v>6.9600000000000009</v>
      </c>
      <c r="F4">
        <v>43</v>
      </c>
      <c r="H4">
        <v>3.9499999999999997</v>
      </c>
      <c r="I4">
        <v>197.5</v>
      </c>
      <c r="J4">
        <v>71</v>
      </c>
      <c r="M4" t="s">
        <v>670</v>
      </c>
      <c r="N4">
        <v>0.53460063365015842</v>
      </c>
      <c r="O4">
        <v>679.33333333333337</v>
      </c>
      <c r="Q4" t="s">
        <v>186</v>
      </c>
      <c r="R4">
        <v>9.08</v>
      </c>
    </row>
    <row r="5" spans="1:18" x14ac:dyDescent="0.25">
      <c r="A5" s="46" t="s">
        <v>19</v>
      </c>
      <c r="B5" t="s">
        <v>38</v>
      </c>
      <c r="C5">
        <v>1.5</v>
      </c>
      <c r="D5">
        <v>0.16500000000000001</v>
      </c>
      <c r="E5">
        <v>15.45</v>
      </c>
      <c r="F5">
        <v>67.5</v>
      </c>
      <c r="G5">
        <v>10.050000000000001</v>
      </c>
      <c r="H5">
        <v>3.6</v>
      </c>
      <c r="I5">
        <v>286</v>
      </c>
      <c r="J5">
        <v>173.5</v>
      </c>
      <c r="K5">
        <v>56.15</v>
      </c>
      <c r="M5" t="s">
        <v>676</v>
      </c>
      <c r="N5">
        <v>0.58638743455497377</v>
      </c>
      <c r="O5">
        <v>684</v>
      </c>
      <c r="Q5" t="s">
        <v>492</v>
      </c>
      <c r="R5">
        <v>9.5862971226754379</v>
      </c>
    </row>
    <row r="6" spans="1:18" x14ac:dyDescent="0.25">
      <c r="A6" s="46" t="s">
        <v>19</v>
      </c>
      <c r="B6" t="s">
        <v>42</v>
      </c>
      <c r="C6"/>
      <c r="D6"/>
      <c r="E6">
        <v>55.747500000000002</v>
      </c>
      <c r="F6">
        <v>1164.25</v>
      </c>
      <c r="H6">
        <v>3.45</v>
      </c>
      <c r="I6">
        <v>345.25</v>
      </c>
      <c r="J6">
        <v>422.5</v>
      </c>
      <c r="M6" t="s">
        <v>690</v>
      </c>
      <c r="N6">
        <v>1.6099706744868034</v>
      </c>
      <c r="O6">
        <v>47.333333333333336</v>
      </c>
      <c r="Q6" t="s">
        <v>193</v>
      </c>
      <c r="R6">
        <v>10.984999999999999</v>
      </c>
    </row>
    <row r="7" spans="1:18" x14ac:dyDescent="0.25">
      <c r="A7" s="46" t="s">
        <v>19</v>
      </c>
      <c r="B7" t="s">
        <v>48</v>
      </c>
      <c r="C7">
        <v>1252</v>
      </c>
      <c r="D7">
        <v>7.8400000000000007</v>
      </c>
      <c r="E7">
        <v>80.62</v>
      </c>
      <c r="F7">
        <v>5748</v>
      </c>
      <c r="G7">
        <v>13.633333333333333</v>
      </c>
      <c r="H7">
        <v>4.9333333333333336</v>
      </c>
      <c r="I7">
        <v>756</v>
      </c>
      <c r="J7">
        <v>1104.6666666666667</v>
      </c>
      <c r="K7">
        <v>7870.003333333334</v>
      </c>
      <c r="M7" t="s">
        <v>696</v>
      </c>
      <c r="N7">
        <v>0.69444444444444442</v>
      </c>
      <c r="O7">
        <v>27</v>
      </c>
      <c r="Q7" t="s">
        <v>250</v>
      </c>
      <c r="R7">
        <v>12.38</v>
      </c>
    </row>
    <row r="8" spans="1:18" x14ac:dyDescent="0.25">
      <c r="A8" s="46" t="s">
        <v>19</v>
      </c>
      <c r="B8" t="s">
        <v>56</v>
      </c>
      <c r="C8">
        <v>456.28</v>
      </c>
      <c r="D8">
        <v>2.915</v>
      </c>
      <c r="E8">
        <v>31.325000000000003</v>
      </c>
      <c r="F8">
        <v>1392</v>
      </c>
      <c r="G8">
        <v>16.3</v>
      </c>
      <c r="H8">
        <v>5.45</v>
      </c>
      <c r="I8">
        <v>1194.5</v>
      </c>
      <c r="J8">
        <v>853.5</v>
      </c>
      <c r="K8">
        <v>2078.35</v>
      </c>
      <c r="M8" t="s">
        <v>237</v>
      </c>
      <c r="N8">
        <v>1.9</v>
      </c>
      <c r="O8" s="98">
        <v>355.68</v>
      </c>
      <c r="Q8" t="s">
        <v>70</v>
      </c>
      <c r="R8">
        <v>14.91</v>
      </c>
    </row>
    <row r="9" spans="1:18" x14ac:dyDescent="0.25">
      <c r="A9" s="46" t="s">
        <v>19</v>
      </c>
      <c r="B9" t="s">
        <v>60</v>
      </c>
      <c r="C9"/>
      <c r="D9"/>
      <c r="E9">
        <v>22.44</v>
      </c>
      <c r="F9">
        <v>167</v>
      </c>
      <c r="H9">
        <v>4.0999999999999996</v>
      </c>
      <c r="I9">
        <v>682</v>
      </c>
      <c r="J9">
        <v>230</v>
      </c>
      <c r="M9" t="s">
        <v>241</v>
      </c>
      <c r="N9">
        <v>1.5513873449961686</v>
      </c>
      <c r="O9">
        <v>622.43999999999994</v>
      </c>
      <c r="Q9" t="s">
        <v>497</v>
      </c>
      <c r="R9">
        <v>20.144149196369714</v>
      </c>
    </row>
    <row r="10" spans="1:18" x14ac:dyDescent="0.25">
      <c r="A10" s="46" t="s">
        <v>19</v>
      </c>
      <c r="B10" t="s">
        <v>63</v>
      </c>
      <c r="C10">
        <v>35.53</v>
      </c>
      <c r="D10">
        <v>0.14000000000000001</v>
      </c>
      <c r="E10">
        <v>17.21</v>
      </c>
      <c r="F10">
        <v>111</v>
      </c>
      <c r="G10">
        <v>9.6</v>
      </c>
      <c r="H10">
        <v>5.5</v>
      </c>
      <c r="I10">
        <v>1742</v>
      </c>
      <c r="J10">
        <v>193</v>
      </c>
      <c r="K10">
        <v>47.79</v>
      </c>
      <c r="M10" t="s">
        <v>245</v>
      </c>
      <c r="N10">
        <v>1.6892884423291614E-2</v>
      </c>
      <c r="O10">
        <v>400.14</v>
      </c>
      <c r="Q10" t="s">
        <v>30</v>
      </c>
      <c r="R10">
        <v>20.85</v>
      </c>
    </row>
    <row r="11" spans="1:18" x14ac:dyDescent="0.25">
      <c r="A11" s="46" t="s">
        <v>19</v>
      </c>
      <c r="B11" t="s">
        <v>67</v>
      </c>
      <c r="C11"/>
      <c r="D11"/>
      <c r="E11">
        <v>34.56</v>
      </c>
      <c r="F11">
        <v>192.5</v>
      </c>
      <c r="H11">
        <v>3.3499999999999996</v>
      </c>
      <c r="I11">
        <v>636</v>
      </c>
      <c r="J11">
        <v>222.5</v>
      </c>
      <c r="M11" t="s">
        <v>250</v>
      </c>
      <c r="N11">
        <v>1.2052980132450331</v>
      </c>
      <c r="O11">
        <v>31</v>
      </c>
      <c r="Q11" t="s">
        <v>228</v>
      </c>
      <c r="R11">
        <v>24.13</v>
      </c>
    </row>
    <row r="12" spans="1:18" x14ac:dyDescent="0.25">
      <c r="A12" s="46" t="s">
        <v>19</v>
      </c>
      <c r="B12" t="s">
        <v>70</v>
      </c>
      <c r="C12">
        <v>5.86</v>
      </c>
      <c r="D12">
        <v>7.0000000000000007E-2</v>
      </c>
      <c r="E12">
        <v>11.64</v>
      </c>
      <c r="F12">
        <v>78</v>
      </c>
      <c r="G12">
        <v>5.7</v>
      </c>
      <c r="H12">
        <v>3.9</v>
      </c>
      <c r="I12">
        <v>153</v>
      </c>
      <c r="J12">
        <v>192</v>
      </c>
      <c r="K12">
        <v>14.91</v>
      </c>
      <c r="M12" t="s">
        <v>34</v>
      </c>
      <c r="N12">
        <v>2.7816901408450705</v>
      </c>
      <c r="O12">
        <v>14.5</v>
      </c>
      <c r="Q12" t="s">
        <v>488</v>
      </c>
      <c r="R12">
        <v>25.56795671565062</v>
      </c>
    </row>
    <row r="13" spans="1:18" x14ac:dyDescent="0.25">
      <c r="A13" s="46" t="s">
        <v>19</v>
      </c>
      <c r="B13" t="s">
        <v>74</v>
      </c>
      <c r="C13"/>
      <c r="D13"/>
      <c r="E13">
        <v>40.602499999999999</v>
      </c>
      <c r="F13">
        <v>617</v>
      </c>
      <c r="H13">
        <v>4.1500000000000004</v>
      </c>
      <c r="I13">
        <v>622.75</v>
      </c>
      <c r="J13">
        <v>674.25</v>
      </c>
      <c r="M13" t="s">
        <v>38</v>
      </c>
      <c r="N13">
        <v>3.294830695251453</v>
      </c>
      <c r="O13">
        <v>17.5</v>
      </c>
      <c r="Q13" t="s">
        <v>85</v>
      </c>
      <c r="R13">
        <v>37.734999999999999</v>
      </c>
    </row>
    <row r="14" spans="1:18" x14ac:dyDescent="0.25">
      <c r="A14" s="46" t="s">
        <v>19</v>
      </c>
      <c r="B14" t="s">
        <v>78</v>
      </c>
      <c r="C14">
        <v>58.89</v>
      </c>
      <c r="D14">
        <v>1.18</v>
      </c>
      <c r="E14">
        <v>26.274999999999999</v>
      </c>
      <c r="F14">
        <v>695.5</v>
      </c>
      <c r="G14">
        <v>27.299999999999997</v>
      </c>
      <c r="H14">
        <v>5.05</v>
      </c>
      <c r="I14">
        <v>689.5</v>
      </c>
      <c r="J14">
        <v>756.5</v>
      </c>
      <c r="K14">
        <v>809.18000000000006</v>
      </c>
      <c r="M14" t="s">
        <v>42</v>
      </c>
      <c r="N14">
        <v>0.81715976331360951</v>
      </c>
      <c r="O14">
        <v>85</v>
      </c>
      <c r="Q14" t="s">
        <v>63</v>
      </c>
      <c r="R14">
        <v>47.79</v>
      </c>
    </row>
    <row r="15" spans="1:18" x14ac:dyDescent="0.25">
      <c r="A15" s="46" t="s">
        <v>19</v>
      </c>
      <c r="B15" t="s">
        <v>82</v>
      </c>
      <c r="C15"/>
      <c r="D15"/>
      <c r="E15">
        <v>15.007500000000002</v>
      </c>
      <c r="F15">
        <v>347.5</v>
      </c>
      <c r="H15">
        <v>4.7300000000000004</v>
      </c>
      <c r="I15">
        <v>392.75</v>
      </c>
      <c r="J15">
        <v>288.5</v>
      </c>
      <c r="M15" t="s">
        <v>48</v>
      </c>
      <c r="N15">
        <v>2.0334162347012863</v>
      </c>
      <c r="O15">
        <v>250.66666666666666</v>
      </c>
      <c r="Q15" t="s">
        <v>511</v>
      </c>
      <c r="R15">
        <v>50.718477667438698</v>
      </c>
    </row>
    <row r="16" spans="1:18" x14ac:dyDescent="0.25">
      <c r="A16" s="46" t="s">
        <v>19</v>
      </c>
      <c r="B16" t="s">
        <v>85</v>
      </c>
      <c r="C16">
        <v>26.34</v>
      </c>
      <c r="D16">
        <v>8.5000000000000006E-2</v>
      </c>
      <c r="E16">
        <v>8.1349999999999998</v>
      </c>
      <c r="F16">
        <v>54</v>
      </c>
      <c r="G16">
        <v>8.8000000000000007</v>
      </c>
      <c r="H16">
        <v>4.5</v>
      </c>
      <c r="I16">
        <v>274</v>
      </c>
      <c r="J16">
        <v>111</v>
      </c>
      <c r="K16">
        <v>37.734999999999999</v>
      </c>
      <c r="M16" t="s">
        <v>52</v>
      </c>
      <c r="Q16" t="s">
        <v>178</v>
      </c>
      <c r="R16">
        <v>51.14</v>
      </c>
    </row>
    <row r="17" spans="1:18" x14ac:dyDescent="0.25">
      <c r="A17" s="46" t="s">
        <v>19</v>
      </c>
      <c r="B17" t="s">
        <v>92</v>
      </c>
      <c r="C17">
        <v>103.91333333333334</v>
      </c>
      <c r="D17">
        <v>1.3166666666666667</v>
      </c>
      <c r="E17">
        <v>31.016666666666669</v>
      </c>
      <c r="F17">
        <v>1009.3333333333334</v>
      </c>
      <c r="G17">
        <v>18.666666666666668</v>
      </c>
      <c r="H17">
        <v>5.3666666666666663</v>
      </c>
      <c r="I17">
        <v>1017.6666666666666</v>
      </c>
      <c r="J17">
        <v>964</v>
      </c>
      <c r="K17">
        <v>958.84666666666669</v>
      </c>
      <c r="M17" t="s">
        <v>56</v>
      </c>
      <c r="N17">
        <v>2.8162616115940748</v>
      </c>
      <c r="O17">
        <v>103</v>
      </c>
      <c r="Q17" t="s">
        <v>506</v>
      </c>
      <c r="R17">
        <v>56.079067755490648</v>
      </c>
    </row>
    <row r="18" spans="1:18" x14ac:dyDescent="0.25">
      <c r="A18" s="46" t="s">
        <v>19</v>
      </c>
      <c r="B18" t="s">
        <v>96</v>
      </c>
      <c r="C18"/>
      <c r="D18"/>
      <c r="E18">
        <v>5.7399999999999993</v>
      </c>
      <c r="F18">
        <v>42.333333333333336</v>
      </c>
      <c r="H18">
        <v>4.33</v>
      </c>
      <c r="I18">
        <v>195.33333333333334</v>
      </c>
      <c r="J18">
        <v>76.333333333333329</v>
      </c>
      <c r="M18" t="s">
        <v>254</v>
      </c>
      <c r="N18">
        <v>0.80579058699101003</v>
      </c>
      <c r="O18">
        <v>177.83999999999997</v>
      </c>
      <c r="Q18" t="s">
        <v>38</v>
      </c>
      <c r="R18">
        <v>56.15</v>
      </c>
    </row>
    <row r="19" spans="1:18" x14ac:dyDescent="0.25">
      <c r="A19" s="46" t="s">
        <v>19</v>
      </c>
      <c r="B19" t="s">
        <v>99</v>
      </c>
      <c r="C19">
        <v>1.5</v>
      </c>
      <c r="D19">
        <v>0.12</v>
      </c>
      <c r="E19">
        <v>13.46</v>
      </c>
      <c r="F19">
        <v>79</v>
      </c>
      <c r="G19">
        <v>3.6</v>
      </c>
      <c r="H19">
        <v>4.0999999999999996</v>
      </c>
      <c r="I19">
        <v>605</v>
      </c>
      <c r="J19">
        <v>33</v>
      </c>
      <c r="K19">
        <v>68.48</v>
      </c>
      <c r="M19" t="s">
        <v>60</v>
      </c>
      <c r="N19">
        <v>2.965217391304348</v>
      </c>
      <c r="O19">
        <v>72</v>
      </c>
      <c r="Q19" t="s">
        <v>483</v>
      </c>
      <c r="R19">
        <v>64.28549674068563</v>
      </c>
    </row>
    <row r="20" spans="1:18" x14ac:dyDescent="0.25">
      <c r="A20" s="46" t="s">
        <v>19</v>
      </c>
      <c r="B20" t="s">
        <v>103</v>
      </c>
      <c r="C20"/>
      <c r="D20"/>
      <c r="E20">
        <v>34.125</v>
      </c>
      <c r="F20">
        <v>813.75</v>
      </c>
      <c r="H20">
        <v>4.9000000000000004</v>
      </c>
      <c r="I20">
        <v>1107.5</v>
      </c>
      <c r="J20">
        <v>747.5</v>
      </c>
      <c r="M20" t="s">
        <v>63</v>
      </c>
      <c r="N20">
        <v>9.0259067357512954</v>
      </c>
      <c r="O20">
        <v>57</v>
      </c>
      <c r="Q20" t="s">
        <v>106</v>
      </c>
      <c r="R20">
        <v>68.459999999999994</v>
      </c>
    </row>
    <row r="21" spans="1:18" x14ac:dyDescent="0.25">
      <c r="A21" s="46" t="s">
        <v>19</v>
      </c>
      <c r="B21" t="s">
        <v>106</v>
      </c>
      <c r="C21">
        <v>333.94666666666666</v>
      </c>
      <c r="D21">
        <v>0.25666666666666665</v>
      </c>
      <c r="E21">
        <v>8.4966666666666679</v>
      </c>
      <c r="F21">
        <v>100.66666666666667</v>
      </c>
      <c r="G21">
        <v>5.0666666666666664</v>
      </c>
      <c r="H21">
        <v>4.8</v>
      </c>
      <c r="I21">
        <v>380.33333333333331</v>
      </c>
      <c r="J21">
        <v>193.66666666666666</v>
      </c>
      <c r="K21">
        <v>68.459999999999994</v>
      </c>
      <c r="M21" t="s">
        <v>709</v>
      </c>
      <c r="N21">
        <v>0.51236191478169379</v>
      </c>
      <c r="O21">
        <v>479.33333333333331</v>
      </c>
      <c r="Q21" t="s">
        <v>99</v>
      </c>
      <c r="R21">
        <v>68.48</v>
      </c>
    </row>
    <row r="22" spans="1:18" x14ac:dyDescent="0.25">
      <c r="A22" s="46" t="s">
        <v>19</v>
      </c>
      <c r="B22" t="s">
        <v>110</v>
      </c>
      <c r="C22"/>
      <c r="D22"/>
      <c r="E22">
        <v>9.8000000000000007</v>
      </c>
      <c r="F22">
        <v>100</v>
      </c>
      <c r="H22">
        <v>4.5999999999999996</v>
      </c>
      <c r="I22">
        <v>323.5</v>
      </c>
      <c r="J22">
        <v>192.5</v>
      </c>
      <c r="M22" t="s">
        <v>714</v>
      </c>
      <c r="N22">
        <v>0.46196660482374768</v>
      </c>
      <c r="O22">
        <v>302.66666666666669</v>
      </c>
      <c r="Q22" t="s">
        <v>214</v>
      </c>
      <c r="R22">
        <v>69.510000000000005</v>
      </c>
    </row>
    <row r="23" spans="1:18" x14ac:dyDescent="0.25">
      <c r="A23" s="46" t="s">
        <v>19</v>
      </c>
      <c r="B23" t="s">
        <v>113</v>
      </c>
      <c r="C23">
        <v>46.65</v>
      </c>
      <c r="D23">
        <v>1.1000000000000001</v>
      </c>
      <c r="E23">
        <v>17.96</v>
      </c>
      <c r="F23">
        <v>801</v>
      </c>
      <c r="G23">
        <v>4.8</v>
      </c>
      <c r="H23">
        <v>5</v>
      </c>
      <c r="I23">
        <v>478</v>
      </c>
      <c r="J23">
        <v>291</v>
      </c>
      <c r="K23">
        <v>870.26</v>
      </c>
      <c r="M23" t="s">
        <v>67</v>
      </c>
      <c r="N23">
        <v>2.8584269662921349</v>
      </c>
      <c r="O23">
        <v>117.5</v>
      </c>
      <c r="Q23" t="s">
        <v>171</v>
      </c>
      <c r="R23">
        <v>72.62</v>
      </c>
    </row>
    <row r="24" spans="1:18" x14ac:dyDescent="0.25">
      <c r="A24" s="46" t="s">
        <v>19</v>
      </c>
      <c r="B24" t="s">
        <v>117</v>
      </c>
      <c r="C24"/>
      <c r="D24"/>
      <c r="E24">
        <v>80.914999999999992</v>
      </c>
      <c r="F24">
        <v>4994.5</v>
      </c>
      <c r="H24">
        <v>5.15</v>
      </c>
      <c r="I24">
        <v>1273.75</v>
      </c>
      <c r="J24">
        <v>1546</v>
      </c>
      <c r="M24" t="s">
        <v>70</v>
      </c>
      <c r="N24">
        <v>0.796875</v>
      </c>
      <c r="O24">
        <v>53</v>
      </c>
      <c r="Q24" t="s">
        <v>230</v>
      </c>
      <c r="R24">
        <v>92.643158732701693</v>
      </c>
    </row>
    <row r="25" spans="1:18" x14ac:dyDescent="0.25">
      <c r="A25" s="46" t="s">
        <v>19</v>
      </c>
      <c r="B25" t="s">
        <v>121</v>
      </c>
      <c r="C25">
        <v>460.07666666666665</v>
      </c>
      <c r="D25">
        <v>3.7033333333333331</v>
      </c>
      <c r="E25">
        <v>26.736666666666668</v>
      </c>
      <c r="F25">
        <v>2140.3333333333335</v>
      </c>
      <c r="G25">
        <v>7.333333333333333</v>
      </c>
      <c r="H25">
        <v>6.1333333333333329</v>
      </c>
      <c r="I25">
        <v>826</v>
      </c>
      <c r="J25">
        <v>974</v>
      </c>
      <c r="K25">
        <v>2497.3466666666668</v>
      </c>
      <c r="M25" t="s">
        <v>726</v>
      </c>
      <c r="N25">
        <v>1.1402497598463017</v>
      </c>
      <c r="O25">
        <v>172.33333333333334</v>
      </c>
      <c r="Q25" t="s">
        <v>460</v>
      </c>
      <c r="R25">
        <v>95.048254280701897</v>
      </c>
    </row>
    <row r="26" spans="1:18" x14ac:dyDescent="0.25">
      <c r="A26" s="46" t="s">
        <v>19</v>
      </c>
      <c r="B26" t="s">
        <v>125</v>
      </c>
      <c r="C26"/>
      <c r="D26"/>
      <c r="E26">
        <v>18.547499999999999</v>
      </c>
      <c r="F26">
        <v>788.75</v>
      </c>
      <c r="H26">
        <v>4.63</v>
      </c>
      <c r="I26">
        <v>318.75</v>
      </c>
      <c r="J26">
        <v>280.5</v>
      </c>
      <c r="M26" t="s">
        <v>732</v>
      </c>
      <c r="N26">
        <v>0.86909504837791696</v>
      </c>
      <c r="O26">
        <v>115.33333333333333</v>
      </c>
      <c r="Q26" t="s">
        <v>272</v>
      </c>
      <c r="R26">
        <v>114.86</v>
      </c>
    </row>
    <row r="27" spans="1:18" x14ac:dyDescent="0.25">
      <c r="A27" s="46" t="s">
        <v>19</v>
      </c>
      <c r="B27" t="s">
        <v>129</v>
      </c>
      <c r="C27">
        <v>274.98</v>
      </c>
      <c r="D27">
        <v>2.2450000000000001</v>
      </c>
      <c r="E27">
        <v>29.835000000000001</v>
      </c>
      <c r="F27">
        <v>2002.5</v>
      </c>
      <c r="G27">
        <v>5.55</v>
      </c>
      <c r="H27">
        <v>5.55</v>
      </c>
      <c r="I27">
        <v>629.5</v>
      </c>
      <c r="J27">
        <v>668</v>
      </c>
      <c r="K27">
        <v>1943.27</v>
      </c>
      <c r="M27" t="s">
        <v>74</v>
      </c>
      <c r="N27">
        <v>0.92361883574341863</v>
      </c>
      <c r="O27">
        <v>102.75</v>
      </c>
      <c r="Q27" t="s">
        <v>150</v>
      </c>
      <c r="R27">
        <v>183.12</v>
      </c>
    </row>
    <row r="28" spans="1:18" x14ac:dyDescent="0.25">
      <c r="A28" s="46" t="s">
        <v>19</v>
      </c>
      <c r="B28" t="s">
        <v>133</v>
      </c>
      <c r="C28"/>
      <c r="D28"/>
      <c r="E28">
        <v>54.43</v>
      </c>
      <c r="F28">
        <v>2022</v>
      </c>
      <c r="H28">
        <v>5.3</v>
      </c>
      <c r="I28">
        <v>1822</v>
      </c>
      <c r="J28">
        <v>1533</v>
      </c>
      <c r="M28" t="s">
        <v>78</v>
      </c>
      <c r="N28">
        <v>1.8567656812149291</v>
      </c>
      <c r="O28">
        <v>64.5</v>
      </c>
      <c r="Q28" t="s">
        <v>479</v>
      </c>
      <c r="R28">
        <v>195.77208450502485</v>
      </c>
    </row>
    <row r="29" spans="1:18" x14ac:dyDescent="0.25">
      <c r="A29" s="46" t="s">
        <v>19</v>
      </c>
      <c r="B29" t="s">
        <v>136</v>
      </c>
      <c r="C29">
        <v>409.52</v>
      </c>
      <c r="D29">
        <v>0.745</v>
      </c>
      <c r="E29">
        <v>10.559999999999999</v>
      </c>
      <c r="F29">
        <v>457.75</v>
      </c>
      <c r="G29">
        <v>9.375</v>
      </c>
      <c r="H29">
        <v>6.1250000000000009</v>
      </c>
      <c r="I29">
        <v>716.5</v>
      </c>
      <c r="J29">
        <v>303</v>
      </c>
      <c r="K29">
        <v>571.29250000000002</v>
      </c>
      <c r="M29" t="s">
        <v>82</v>
      </c>
      <c r="N29">
        <v>1.3613518197573657</v>
      </c>
      <c r="O29">
        <v>163.75</v>
      </c>
      <c r="Q29" t="s">
        <v>157</v>
      </c>
      <c r="R29">
        <v>248.50333333333333</v>
      </c>
    </row>
    <row r="30" spans="1:18" x14ac:dyDescent="0.25">
      <c r="A30" s="46" t="s">
        <v>19</v>
      </c>
      <c r="B30" t="s">
        <v>140</v>
      </c>
      <c r="C30"/>
      <c r="D30"/>
      <c r="E30">
        <v>29.962499999999999</v>
      </c>
      <c r="F30">
        <v>145.75</v>
      </c>
      <c r="H30">
        <v>4.93</v>
      </c>
      <c r="I30">
        <v>2216</v>
      </c>
      <c r="J30">
        <v>225</v>
      </c>
      <c r="M30" t="s">
        <v>85</v>
      </c>
      <c r="N30">
        <v>6.2026061370323662</v>
      </c>
      <c r="O30">
        <v>45.5</v>
      </c>
      <c r="Q30" t="s">
        <v>207</v>
      </c>
      <c r="R30">
        <v>435.54</v>
      </c>
    </row>
    <row r="31" spans="1:18" x14ac:dyDescent="0.25">
      <c r="A31" s="46" t="s">
        <v>19</v>
      </c>
      <c r="B31" t="s">
        <v>143</v>
      </c>
      <c r="C31">
        <v>600.24</v>
      </c>
      <c r="D31">
        <v>1.69</v>
      </c>
      <c r="E31">
        <v>30.344999999999999</v>
      </c>
      <c r="F31">
        <v>803</v>
      </c>
      <c r="G31">
        <v>19.7</v>
      </c>
      <c r="H31">
        <v>5.85</v>
      </c>
      <c r="I31">
        <v>2335</v>
      </c>
      <c r="J31">
        <v>767</v>
      </c>
      <c r="K31">
        <v>791.88</v>
      </c>
      <c r="M31" t="s">
        <v>89</v>
      </c>
      <c r="Q31" t="s">
        <v>136</v>
      </c>
      <c r="R31">
        <v>571.29250000000002</v>
      </c>
    </row>
    <row r="32" spans="1:18" x14ac:dyDescent="0.25">
      <c r="A32" s="46" t="s">
        <v>19</v>
      </c>
      <c r="B32" t="s">
        <v>147</v>
      </c>
      <c r="C32"/>
      <c r="D32"/>
      <c r="E32">
        <v>15.58</v>
      </c>
      <c r="F32">
        <v>320</v>
      </c>
      <c r="H32">
        <v>4.9000000000000004</v>
      </c>
      <c r="I32">
        <v>466</v>
      </c>
      <c r="J32">
        <v>378</v>
      </c>
      <c r="M32" t="s">
        <v>92</v>
      </c>
      <c r="N32">
        <v>3.3590796592744727</v>
      </c>
      <c r="O32">
        <v>67.333333333333329</v>
      </c>
      <c r="Q32" t="s">
        <v>143</v>
      </c>
      <c r="R32">
        <v>791.88</v>
      </c>
    </row>
    <row r="33" spans="1:18" x14ac:dyDescent="0.25">
      <c r="A33" s="46" t="s">
        <v>19</v>
      </c>
      <c r="B33" t="s">
        <v>150</v>
      </c>
      <c r="C33">
        <v>26.53</v>
      </c>
      <c r="D33">
        <v>0.24</v>
      </c>
      <c r="E33">
        <v>7.39</v>
      </c>
      <c r="F33">
        <v>266</v>
      </c>
      <c r="G33">
        <v>6.5</v>
      </c>
      <c r="H33">
        <v>5.4</v>
      </c>
      <c r="I33">
        <v>277</v>
      </c>
      <c r="J33">
        <v>211</v>
      </c>
      <c r="K33">
        <v>183.12</v>
      </c>
      <c r="M33" t="s">
        <v>96</v>
      </c>
      <c r="N33">
        <v>2.5589519650655026</v>
      </c>
      <c r="O33">
        <v>39.666666666666664</v>
      </c>
      <c r="Q33" t="s">
        <v>78</v>
      </c>
      <c r="R33">
        <v>809.18000000000006</v>
      </c>
    </row>
    <row r="34" spans="1:18" x14ac:dyDescent="0.25">
      <c r="A34" s="46" t="s">
        <v>19</v>
      </c>
      <c r="B34" t="s">
        <v>154</v>
      </c>
      <c r="C34"/>
      <c r="D34"/>
      <c r="E34">
        <v>15.42</v>
      </c>
      <c r="F34">
        <v>498.12</v>
      </c>
      <c r="H34">
        <v>5.04</v>
      </c>
      <c r="I34">
        <v>9686</v>
      </c>
      <c r="J34">
        <v>1242.26</v>
      </c>
      <c r="M34" t="s">
        <v>99</v>
      </c>
      <c r="N34">
        <v>18.333333333333332</v>
      </c>
      <c r="O34">
        <v>38</v>
      </c>
      <c r="Q34" t="s">
        <v>113</v>
      </c>
      <c r="R34">
        <v>870.26</v>
      </c>
    </row>
    <row r="35" spans="1:18" x14ac:dyDescent="0.25">
      <c r="A35" s="46" t="s">
        <v>19</v>
      </c>
      <c r="B35" t="s">
        <v>157</v>
      </c>
      <c r="C35">
        <v>41.183333333333337</v>
      </c>
      <c r="D35">
        <v>0.34333333333333327</v>
      </c>
      <c r="E35">
        <v>13.67</v>
      </c>
      <c r="F35">
        <v>241.33333333333334</v>
      </c>
      <c r="G35">
        <v>6.6000000000000005</v>
      </c>
      <c r="H35">
        <v>6.166666666666667</v>
      </c>
      <c r="I35">
        <v>1612.3333333333333</v>
      </c>
      <c r="J35">
        <v>233.66666666666666</v>
      </c>
      <c r="K35">
        <v>248.50333333333333</v>
      </c>
      <c r="M35" t="s">
        <v>103</v>
      </c>
      <c r="N35">
        <v>1.4816053511705685</v>
      </c>
      <c r="O35">
        <v>79.25</v>
      </c>
      <c r="Q35" t="s">
        <v>92</v>
      </c>
      <c r="R35">
        <v>958.84666666666669</v>
      </c>
    </row>
    <row r="36" spans="1:18" x14ac:dyDescent="0.25">
      <c r="A36" s="46" t="s">
        <v>19</v>
      </c>
      <c r="B36" t="s">
        <v>161</v>
      </c>
      <c r="C36"/>
      <c r="D36"/>
      <c r="E36">
        <v>30.907500000000002</v>
      </c>
      <c r="F36">
        <v>1238.5</v>
      </c>
      <c r="H36">
        <v>5.05</v>
      </c>
      <c r="I36">
        <v>701.75</v>
      </c>
      <c r="J36">
        <v>717</v>
      </c>
      <c r="M36" t="s">
        <v>106</v>
      </c>
      <c r="N36">
        <v>6.4389560283255607</v>
      </c>
      <c r="O36">
        <v>9.6666666666666661</v>
      </c>
      <c r="Q36" t="s">
        <v>291</v>
      </c>
      <c r="R36">
        <v>986.30666666666673</v>
      </c>
    </row>
    <row r="37" spans="1:18" x14ac:dyDescent="0.25">
      <c r="A37" s="46" t="s">
        <v>19</v>
      </c>
      <c r="B37" t="s">
        <v>164</v>
      </c>
      <c r="C37">
        <v>592.19999999999993</v>
      </c>
      <c r="D37">
        <v>2.11</v>
      </c>
      <c r="E37">
        <v>31.59</v>
      </c>
      <c r="F37">
        <v>1295.6666666666667</v>
      </c>
      <c r="G37">
        <v>22.6</v>
      </c>
      <c r="H37">
        <v>5.4333333333333336</v>
      </c>
      <c r="I37">
        <v>985.66666666666663</v>
      </c>
      <c r="J37">
        <v>1032</v>
      </c>
      <c r="K37">
        <v>1817.1133333333335</v>
      </c>
      <c r="M37" t="s">
        <v>110</v>
      </c>
      <c r="N37">
        <v>1.6805194805194805</v>
      </c>
      <c r="O37">
        <v>53.5</v>
      </c>
      <c r="Q37" t="s">
        <v>474</v>
      </c>
      <c r="R37">
        <v>1440.0686215069743</v>
      </c>
    </row>
    <row r="38" spans="1:18" x14ac:dyDescent="0.25">
      <c r="A38" s="46" t="s">
        <v>19</v>
      </c>
      <c r="B38" t="s">
        <v>168</v>
      </c>
      <c r="C38"/>
      <c r="D38"/>
      <c r="E38">
        <v>12.47</v>
      </c>
      <c r="F38">
        <v>100</v>
      </c>
      <c r="H38">
        <v>4.33</v>
      </c>
      <c r="I38">
        <v>274.25</v>
      </c>
      <c r="J38">
        <v>207</v>
      </c>
      <c r="M38" t="s">
        <v>113</v>
      </c>
      <c r="N38">
        <v>1.6426116838487972</v>
      </c>
      <c r="O38">
        <v>98</v>
      </c>
      <c r="Q38" t="s">
        <v>469</v>
      </c>
      <c r="R38">
        <v>1451.1910813831612</v>
      </c>
    </row>
    <row r="39" spans="1:18" x14ac:dyDescent="0.25">
      <c r="A39" s="46" t="s">
        <v>19</v>
      </c>
      <c r="B39" t="s">
        <v>171</v>
      </c>
      <c r="C39">
        <v>32.355000000000004</v>
      </c>
      <c r="D39">
        <v>0.13</v>
      </c>
      <c r="E39">
        <v>4.9000000000000004</v>
      </c>
      <c r="F39">
        <v>65.5</v>
      </c>
      <c r="G39">
        <v>11.149999999999999</v>
      </c>
      <c r="H39">
        <v>5</v>
      </c>
      <c r="I39">
        <v>254</v>
      </c>
      <c r="J39">
        <v>85.5</v>
      </c>
      <c r="K39">
        <v>72.62</v>
      </c>
      <c r="M39" t="s">
        <v>264</v>
      </c>
      <c r="N39">
        <v>2.0271461307949936</v>
      </c>
      <c r="O39">
        <v>88.919999999999987</v>
      </c>
      <c r="Q39" t="s">
        <v>454</v>
      </c>
      <c r="R39">
        <v>1605.3060565482676</v>
      </c>
    </row>
    <row r="40" spans="1:18" x14ac:dyDescent="0.25">
      <c r="A40" s="46" t="s">
        <v>19</v>
      </c>
      <c r="B40" t="s">
        <v>175</v>
      </c>
      <c r="C40"/>
      <c r="D40"/>
      <c r="E40">
        <v>17.324999999999999</v>
      </c>
      <c r="F40">
        <v>65</v>
      </c>
      <c r="H40">
        <v>4.33</v>
      </c>
      <c r="I40">
        <v>730.75</v>
      </c>
      <c r="J40">
        <v>168.75</v>
      </c>
      <c r="M40" t="s">
        <v>269</v>
      </c>
      <c r="N40">
        <v>2.4977336254438316</v>
      </c>
      <c r="O40">
        <v>355.67999999999995</v>
      </c>
      <c r="Q40" t="s">
        <v>164</v>
      </c>
      <c r="R40">
        <v>1817.1133333333335</v>
      </c>
    </row>
    <row r="41" spans="1:18" x14ac:dyDescent="0.25">
      <c r="A41" s="46" t="s">
        <v>19</v>
      </c>
      <c r="B41" t="s">
        <v>178</v>
      </c>
      <c r="C41">
        <v>193.77</v>
      </c>
      <c r="D41">
        <v>0.3</v>
      </c>
      <c r="E41">
        <v>15.13</v>
      </c>
      <c r="F41">
        <v>118</v>
      </c>
      <c r="G41">
        <v>18</v>
      </c>
      <c r="H41">
        <v>5</v>
      </c>
      <c r="I41">
        <v>954</v>
      </c>
      <c r="J41">
        <v>206</v>
      </c>
      <c r="K41">
        <v>51.14</v>
      </c>
      <c r="M41" t="s">
        <v>272</v>
      </c>
      <c r="N41">
        <v>9.3055555555555554</v>
      </c>
      <c r="O41">
        <v>131</v>
      </c>
      <c r="Q41" t="s">
        <v>129</v>
      </c>
      <c r="R41">
        <v>1943.27</v>
      </c>
    </row>
    <row r="42" spans="1:18" x14ac:dyDescent="0.25">
      <c r="A42" s="46" t="s">
        <v>19</v>
      </c>
      <c r="B42" t="s">
        <v>182</v>
      </c>
      <c r="C42"/>
      <c r="D42"/>
      <c r="E42">
        <v>11.865</v>
      </c>
      <c r="F42">
        <v>33</v>
      </c>
      <c r="H42">
        <v>3.8000000000000003</v>
      </c>
      <c r="I42">
        <v>322.5</v>
      </c>
      <c r="J42">
        <v>99.25</v>
      </c>
      <c r="M42" t="s">
        <v>117</v>
      </c>
      <c r="N42">
        <v>0.82390038809831823</v>
      </c>
      <c r="O42">
        <v>354</v>
      </c>
      <c r="Q42" t="s">
        <v>56</v>
      </c>
      <c r="R42">
        <v>2078.35</v>
      </c>
    </row>
    <row r="43" spans="1:18" x14ac:dyDescent="0.25">
      <c r="A43" s="46" t="s">
        <v>19</v>
      </c>
      <c r="B43" t="s">
        <v>186</v>
      </c>
      <c r="C43">
        <v>10.09</v>
      </c>
      <c r="D43">
        <v>0.06</v>
      </c>
      <c r="E43">
        <v>5.85</v>
      </c>
      <c r="F43">
        <v>16</v>
      </c>
      <c r="G43">
        <v>4.0999999999999996</v>
      </c>
      <c r="H43">
        <v>4.4000000000000004</v>
      </c>
      <c r="I43">
        <v>261</v>
      </c>
      <c r="J43">
        <v>65</v>
      </c>
      <c r="K43">
        <v>9.08</v>
      </c>
      <c r="M43" t="s">
        <v>121</v>
      </c>
      <c r="N43">
        <v>2.5516052696589457</v>
      </c>
      <c r="O43">
        <v>106.33333333333333</v>
      </c>
      <c r="Q43" t="s">
        <v>121</v>
      </c>
      <c r="R43">
        <v>2497.3466666666668</v>
      </c>
    </row>
    <row r="44" spans="1:18" x14ac:dyDescent="0.25">
      <c r="A44" s="46" t="s">
        <v>19</v>
      </c>
      <c r="B44" t="s">
        <v>190</v>
      </c>
      <c r="C44"/>
      <c r="D44"/>
      <c r="E44">
        <v>19.907500000000002</v>
      </c>
      <c r="F44">
        <v>61.75</v>
      </c>
      <c r="H44">
        <v>4.875</v>
      </c>
      <c r="I44">
        <v>1426.5</v>
      </c>
      <c r="J44">
        <v>153.5</v>
      </c>
      <c r="M44" t="s">
        <v>125</v>
      </c>
      <c r="N44">
        <v>1.1363636363636365</v>
      </c>
      <c r="O44">
        <v>90</v>
      </c>
      <c r="Q44" t="s">
        <v>200</v>
      </c>
      <c r="R44">
        <v>3196.22</v>
      </c>
    </row>
    <row r="45" spans="1:18" x14ac:dyDescent="0.25">
      <c r="A45" s="46" t="s">
        <v>19</v>
      </c>
      <c r="B45" t="s">
        <v>193</v>
      </c>
      <c r="C45">
        <v>17.18</v>
      </c>
      <c r="D45">
        <v>3.5000000000000003E-2</v>
      </c>
      <c r="E45">
        <v>5.7750000000000004</v>
      </c>
      <c r="F45">
        <v>20</v>
      </c>
      <c r="G45">
        <v>11</v>
      </c>
      <c r="H45">
        <v>5.15</v>
      </c>
      <c r="I45">
        <v>447.5</v>
      </c>
      <c r="J45">
        <v>74</v>
      </c>
      <c r="K45">
        <v>10.984999999999999</v>
      </c>
      <c r="M45" t="s">
        <v>129</v>
      </c>
      <c r="N45">
        <v>2.2349080494822395</v>
      </c>
      <c r="O45">
        <v>125.5</v>
      </c>
      <c r="Q45" t="s">
        <v>516</v>
      </c>
      <c r="R45">
        <v>4254.3709613043829</v>
      </c>
    </row>
    <row r="46" spans="1:18" x14ac:dyDescent="0.25">
      <c r="A46" s="46" t="s">
        <v>19</v>
      </c>
      <c r="B46" t="s">
        <v>197</v>
      </c>
      <c r="C46"/>
      <c r="D46"/>
      <c r="E46">
        <v>41.43</v>
      </c>
      <c r="F46">
        <v>1896</v>
      </c>
      <c r="H46">
        <v>4.8</v>
      </c>
      <c r="I46">
        <v>624</v>
      </c>
      <c r="J46">
        <v>732</v>
      </c>
      <c r="M46" t="s">
        <v>520</v>
      </c>
      <c r="N46">
        <v>7.8518843452832421</v>
      </c>
      <c r="O46">
        <v>128</v>
      </c>
      <c r="Q46" t="s">
        <v>465</v>
      </c>
      <c r="R46">
        <v>6386.0842007027777</v>
      </c>
    </row>
    <row r="47" spans="1:18" x14ac:dyDescent="0.25">
      <c r="A47" s="46" t="s">
        <v>19</v>
      </c>
      <c r="B47" t="s">
        <v>200</v>
      </c>
      <c r="C47">
        <v>553.15</v>
      </c>
      <c r="D47">
        <v>2.16</v>
      </c>
      <c r="E47">
        <v>30.84</v>
      </c>
      <c r="F47">
        <v>2439</v>
      </c>
      <c r="G47">
        <v>3.6</v>
      </c>
      <c r="H47">
        <v>5.8</v>
      </c>
      <c r="I47">
        <v>856</v>
      </c>
      <c r="J47">
        <v>857</v>
      </c>
      <c r="K47">
        <v>3196.22</v>
      </c>
      <c r="M47" t="s">
        <v>522</v>
      </c>
      <c r="N47">
        <v>7.1776945915043893</v>
      </c>
      <c r="O47">
        <v>55.428571428571431</v>
      </c>
      <c r="Q47" t="s">
        <v>48</v>
      </c>
      <c r="R47">
        <v>7870.003333333334</v>
      </c>
    </row>
    <row r="48" spans="1:18" x14ac:dyDescent="0.25">
      <c r="A48" s="46" t="s">
        <v>19</v>
      </c>
      <c r="B48" t="s">
        <v>204</v>
      </c>
      <c r="C48"/>
      <c r="D48"/>
      <c r="E48">
        <v>12.625</v>
      </c>
      <c r="F48">
        <v>234.5</v>
      </c>
      <c r="H48">
        <v>4.2</v>
      </c>
      <c r="I48">
        <v>213.75</v>
      </c>
      <c r="J48">
        <v>174.25</v>
      </c>
      <c r="M48" t="s">
        <v>531</v>
      </c>
      <c r="N48">
        <v>6.0938446763007574</v>
      </c>
      <c r="O48">
        <v>254.14285714285714</v>
      </c>
      <c r="Q48" t="s">
        <v>447</v>
      </c>
      <c r="R48">
        <v>17991.494350522695</v>
      </c>
    </row>
    <row r="49" spans="1:15" x14ac:dyDescent="0.25">
      <c r="A49" s="46" t="s">
        <v>19</v>
      </c>
      <c r="B49" t="s">
        <v>207</v>
      </c>
      <c r="C49">
        <v>81.96</v>
      </c>
      <c r="D49">
        <v>0.52</v>
      </c>
      <c r="E49">
        <v>24.06</v>
      </c>
      <c r="F49">
        <v>804</v>
      </c>
      <c r="G49">
        <v>3.4</v>
      </c>
      <c r="H49">
        <v>4.5</v>
      </c>
      <c r="I49">
        <v>414</v>
      </c>
      <c r="J49">
        <v>350</v>
      </c>
      <c r="K49">
        <v>435.54</v>
      </c>
      <c r="M49" t="s">
        <v>533</v>
      </c>
      <c r="N49">
        <v>4.8161510264540759</v>
      </c>
      <c r="O49">
        <v>213.71428571428572</v>
      </c>
    </row>
    <row r="50" spans="1:15" x14ac:dyDescent="0.25">
      <c r="A50" s="46" t="s">
        <v>19</v>
      </c>
      <c r="B50" t="s">
        <v>211</v>
      </c>
      <c r="C50"/>
      <c r="D50"/>
      <c r="E50">
        <v>9.4749999999999996</v>
      </c>
      <c r="F50">
        <v>73</v>
      </c>
      <c r="H50">
        <v>3.83</v>
      </c>
      <c r="I50">
        <v>221.5</v>
      </c>
      <c r="J50">
        <v>81</v>
      </c>
      <c r="M50" t="s">
        <v>542</v>
      </c>
      <c r="N50">
        <v>6.3439012412393136</v>
      </c>
      <c r="O50">
        <v>186.28571428571428</v>
      </c>
    </row>
    <row r="51" spans="1:15" x14ac:dyDescent="0.25">
      <c r="A51" s="46" t="s">
        <v>19</v>
      </c>
      <c r="B51" t="s">
        <v>214</v>
      </c>
      <c r="C51">
        <v>17.559999999999999</v>
      </c>
      <c r="D51">
        <v>0.1</v>
      </c>
      <c r="E51">
        <v>5.18</v>
      </c>
      <c r="F51">
        <v>114</v>
      </c>
      <c r="G51">
        <v>4.5</v>
      </c>
      <c r="H51">
        <v>4.8</v>
      </c>
      <c r="I51">
        <v>188</v>
      </c>
      <c r="J51">
        <v>86</v>
      </c>
      <c r="K51">
        <v>69.510000000000005</v>
      </c>
      <c r="M51" t="s">
        <v>544</v>
      </c>
      <c r="N51">
        <v>5.0122223055174686</v>
      </c>
      <c r="O51">
        <v>111</v>
      </c>
    </row>
    <row r="52" spans="1:15" x14ac:dyDescent="0.25">
      <c r="A52" s="46" t="s">
        <v>19</v>
      </c>
      <c r="B52" t="s">
        <v>284</v>
      </c>
      <c r="C52"/>
      <c r="D52">
        <v>1.18</v>
      </c>
      <c r="E52">
        <v>24.6</v>
      </c>
      <c r="F52">
        <v>460.31</v>
      </c>
      <c r="H52">
        <v>4.9000000000000004</v>
      </c>
      <c r="I52">
        <v>713</v>
      </c>
      <c r="J52">
        <v>665.63200000000006</v>
      </c>
      <c r="M52" t="s">
        <v>133</v>
      </c>
      <c r="N52">
        <v>1.1885192433137639</v>
      </c>
      <c r="O52">
        <v>179</v>
      </c>
    </row>
    <row r="53" spans="1:15" x14ac:dyDescent="0.25">
      <c r="A53" s="46" t="s">
        <v>19</v>
      </c>
      <c r="B53" t="s">
        <v>288</v>
      </c>
      <c r="C53"/>
      <c r="D53">
        <v>6.36</v>
      </c>
      <c r="E53">
        <v>73.900000000000006</v>
      </c>
      <c r="F53">
        <v>2334.81</v>
      </c>
      <c r="H53">
        <v>5.2</v>
      </c>
      <c r="I53">
        <v>3242.9999999999995</v>
      </c>
      <c r="J53">
        <v>3464.3119999999994</v>
      </c>
      <c r="M53" t="s">
        <v>136</v>
      </c>
      <c r="N53">
        <v>11.690557901848225</v>
      </c>
      <c r="O53">
        <v>58</v>
      </c>
    </row>
    <row r="54" spans="1:15" x14ac:dyDescent="0.25">
      <c r="A54" s="46" t="s">
        <v>19</v>
      </c>
      <c r="B54" t="s">
        <v>291</v>
      </c>
      <c r="C54">
        <v>114.00333333333333</v>
      </c>
      <c r="D54">
        <v>1.1133333333333333</v>
      </c>
      <c r="E54">
        <v>20.223333333333333</v>
      </c>
      <c r="F54">
        <v>940.33333333333337</v>
      </c>
      <c r="G54">
        <v>9.2666666666666657</v>
      </c>
      <c r="H54">
        <v>4.9666666666666677</v>
      </c>
      <c r="I54">
        <v>527</v>
      </c>
      <c r="J54">
        <v>380</v>
      </c>
      <c r="K54">
        <v>986.30666666666673</v>
      </c>
      <c r="M54" t="s">
        <v>140</v>
      </c>
      <c r="N54">
        <v>9.8488888888888884</v>
      </c>
      <c r="O54">
        <v>75.5</v>
      </c>
    </row>
    <row r="55" spans="1:15" x14ac:dyDescent="0.25">
      <c r="A55" s="46" t="s">
        <v>19</v>
      </c>
      <c r="B55" t="s">
        <v>218</v>
      </c>
      <c r="C55"/>
      <c r="D55"/>
      <c r="E55">
        <v>11.28</v>
      </c>
      <c r="F55">
        <v>377</v>
      </c>
      <c r="H55">
        <v>5.0999999999999996</v>
      </c>
      <c r="I55">
        <v>506</v>
      </c>
      <c r="J55">
        <v>165</v>
      </c>
      <c r="M55" t="s">
        <v>143</v>
      </c>
      <c r="N55">
        <v>6.1032039564355962</v>
      </c>
      <c r="O55">
        <v>95</v>
      </c>
    </row>
    <row r="56" spans="1:15" x14ac:dyDescent="0.25">
      <c r="A56" s="46" t="s">
        <v>19</v>
      </c>
      <c r="B56" t="s">
        <v>221</v>
      </c>
      <c r="C56">
        <v>1.5</v>
      </c>
      <c r="D56">
        <v>0.03</v>
      </c>
      <c r="E56">
        <v>2.88</v>
      </c>
      <c r="F56">
        <v>13</v>
      </c>
      <c r="G56">
        <v>3.5</v>
      </c>
      <c r="H56">
        <v>4.5999999999999996</v>
      </c>
      <c r="I56">
        <v>148</v>
      </c>
      <c r="J56">
        <v>32</v>
      </c>
      <c r="K56">
        <v>8.65</v>
      </c>
      <c r="M56" t="s">
        <v>147</v>
      </c>
      <c r="N56">
        <v>1.2328042328042328</v>
      </c>
      <c r="O56">
        <v>79</v>
      </c>
    </row>
    <row r="57" spans="1:15" x14ac:dyDescent="0.25">
      <c r="A57" s="46" t="s">
        <v>19</v>
      </c>
      <c r="B57" t="s">
        <v>225</v>
      </c>
      <c r="C57"/>
      <c r="D57"/>
      <c r="E57">
        <v>6.5674999999999999</v>
      </c>
      <c r="F57">
        <v>42.5</v>
      </c>
      <c r="H57">
        <v>4.0999999999999996</v>
      </c>
      <c r="I57">
        <v>202</v>
      </c>
      <c r="J57">
        <v>57</v>
      </c>
      <c r="M57" t="s">
        <v>150</v>
      </c>
      <c r="N57">
        <v>1.3127962085308056</v>
      </c>
      <c r="O57">
        <v>64</v>
      </c>
    </row>
    <row r="58" spans="1:15" x14ac:dyDescent="0.25">
      <c r="A58" s="46" t="s">
        <v>19</v>
      </c>
      <c r="B58" t="s">
        <v>230</v>
      </c>
      <c r="C58">
        <v>6.3466808528713274</v>
      </c>
      <c r="D58"/>
      <c r="E58"/>
      <c r="F58">
        <v>148.7558898868148</v>
      </c>
      <c r="G58">
        <v>14.00884073786</v>
      </c>
      <c r="H58">
        <v>4.3150000000000004</v>
      </c>
      <c r="I58">
        <v>24.262614373333331</v>
      </c>
      <c r="J58">
        <v>26.287537839999999</v>
      </c>
      <c r="K58">
        <v>92.643158732701693</v>
      </c>
      <c r="M58" t="s">
        <v>553</v>
      </c>
      <c r="N58">
        <v>5.2764192925331121</v>
      </c>
      <c r="O58">
        <v>299.28571428571428</v>
      </c>
    </row>
    <row r="59" spans="1:15" x14ac:dyDescent="0.25">
      <c r="A59" s="43" t="s">
        <v>19</v>
      </c>
      <c r="B59" t="s">
        <v>228</v>
      </c>
      <c r="C59">
        <v>1.5</v>
      </c>
      <c r="D59">
        <v>0.05</v>
      </c>
      <c r="E59">
        <v>3.91</v>
      </c>
      <c r="F59">
        <v>33</v>
      </c>
      <c r="G59">
        <v>12.5</v>
      </c>
      <c r="H59">
        <v>4.5</v>
      </c>
      <c r="I59">
        <v>171</v>
      </c>
      <c r="J59">
        <v>43</v>
      </c>
      <c r="K59">
        <v>24.13</v>
      </c>
      <c r="M59" t="s">
        <v>555</v>
      </c>
      <c r="N59">
        <v>5.0732244183897421</v>
      </c>
      <c r="O59">
        <v>210.42857142857142</v>
      </c>
    </row>
    <row r="60" spans="1:15" x14ac:dyDescent="0.25">
      <c r="A60" s="46" t="s">
        <v>234</v>
      </c>
      <c r="B60" t="s">
        <v>237</v>
      </c>
      <c r="C60"/>
      <c r="D60">
        <v>5.0199999999999996</v>
      </c>
      <c r="E60">
        <v>105.9</v>
      </c>
      <c r="F60">
        <v>920.31</v>
      </c>
      <c r="H60">
        <v>3.4</v>
      </c>
      <c r="I60">
        <v>1885.9999999999995</v>
      </c>
      <c r="J60">
        <v>1013.5759999999999</v>
      </c>
      <c r="M60" t="s">
        <v>564</v>
      </c>
      <c r="N60">
        <v>4.6891229506638687</v>
      </c>
      <c r="O60">
        <v>511.71428571428572</v>
      </c>
    </row>
    <row r="61" spans="1:15" x14ac:dyDescent="0.25">
      <c r="A61" s="46" t="s">
        <v>234</v>
      </c>
      <c r="B61" t="s">
        <v>241</v>
      </c>
      <c r="C61"/>
      <c r="D61">
        <v>1.4100000000000001</v>
      </c>
      <c r="E61">
        <v>100.55</v>
      </c>
      <c r="F61">
        <v>52.06</v>
      </c>
      <c r="H61">
        <v>3.8</v>
      </c>
      <c r="I61">
        <v>713</v>
      </c>
      <c r="J61">
        <v>529.48</v>
      </c>
      <c r="M61" t="s">
        <v>565</v>
      </c>
      <c r="N61">
        <v>4.9177069718835416</v>
      </c>
      <c r="O61">
        <v>295.85714285714283</v>
      </c>
    </row>
    <row r="62" spans="1:15" x14ac:dyDescent="0.25">
      <c r="A62" s="46" t="s">
        <v>234</v>
      </c>
      <c r="B62" t="s">
        <v>245</v>
      </c>
      <c r="C62"/>
      <c r="D62">
        <v>1.26</v>
      </c>
      <c r="E62">
        <v>153.5</v>
      </c>
      <c r="F62">
        <v>92.31</v>
      </c>
      <c r="H62">
        <v>3.2</v>
      </c>
      <c r="I62">
        <v>16.100000000000001</v>
      </c>
      <c r="J62">
        <v>953.06400000000008</v>
      </c>
      <c r="M62" t="s">
        <v>574</v>
      </c>
      <c r="N62">
        <v>4.9751871537827874</v>
      </c>
      <c r="O62">
        <v>313.14285714285717</v>
      </c>
    </row>
    <row r="63" spans="1:15" x14ac:dyDescent="0.25">
      <c r="A63" s="46" t="s">
        <v>234</v>
      </c>
      <c r="B63" t="s">
        <v>250</v>
      </c>
      <c r="C63">
        <v>22.81</v>
      </c>
      <c r="D63">
        <v>0.26</v>
      </c>
      <c r="E63">
        <v>11.96</v>
      </c>
      <c r="F63">
        <v>55</v>
      </c>
      <c r="G63">
        <v>8.6</v>
      </c>
      <c r="H63">
        <v>3.6</v>
      </c>
      <c r="I63">
        <v>182</v>
      </c>
      <c r="J63">
        <v>151</v>
      </c>
      <c r="K63">
        <v>12.38</v>
      </c>
      <c r="M63" t="s">
        <v>575</v>
      </c>
      <c r="N63">
        <v>4.582655284953475</v>
      </c>
      <c r="O63">
        <v>287.57142857142856</v>
      </c>
    </row>
    <row r="64" spans="1:15" x14ac:dyDescent="0.25">
      <c r="A64" s="46" t="s">
        <v>234</v>
      </c>
      <c r="B64" t="s">
        <v>254</v>
      </c>
      <c r="C64"/>
      <c r="D64">
        <v>4.8099999999999996</v>
      </c>
      <c r="E64">
        <v>32.5</v>
      </c>
      <c r="F64">
        <v>1506.81</v>
      </c>
      <c r="H64">
        <v>5</v>
      </c>
      <c r="I64">
        <v>1219</v>
      </c>
      <c r="J64">
        <v>1512.8</v>
      </c>
      <c r="M64" t="s">
        <v>584</v>
      </c>
      <c r="N64">
        <v>7.0522120420503711</v>
      </c>
      <c r="O64">
        <v>188.85714285714286</v>
      </c>
    </row>
    <row r="65" spans="1:15" x14ac:dyDescent="0.25">
      <c r="A65" s="46" t="s">
        <v>234</v>
      </c>
      <c r="B65" t="s">
        <v>264</v>
      </c>
      <c r="C65"/>
      <c r="D65">
        <v>0.62</v>
      </c>
      <c r="E65">
        <v>130.4</v>
      </c>
      <c r="F65">
        <v>80.81</v>
      </c>
      <c r="H65">
        <v>3.8</v>
      </c>
      <c r="I65">
        <v>184</v>
      </c>
      <c r="J65">
        <v>90.768000000000001</v>
      </c>
      <c r="M65" t="s">
        <v>586</v>
      </c>
      <c r="N65">
        <v>5.7617071477261801</v>
      </c>
      <c r="O65">
        <v>94.714285714285708</v>
      </c>
    </row>
    <row r="66" spans="1:15" x14ac:dyDescent="0.25">
      <c r="A66" s="46" t="s">
        <v>234</v>
      </c>
      <c r="B66" t="s">
        <v>269</v>
      </c>
      <c r="C66"/>
      <c r="D66">
        <v>0.94</v>
      </c>
      <c r="E66">
        <v>113.8</v>
      </c>
      <c r="F66">
        <v>0</v>
      </c>
      <c r="H66">
        <v>3.9</v>
      </c>
      <c r="I66">
        <v>528.99999999999989</v>
      </c>
      <c r="J66">
        <v>211.79199999999997</v>
      </c>
      <c r="M66" t="s">
        <v>595</v>
      </c>
      <c r="N66">
        <v>5.5851985063154244</v>
      </c>
      <c r="O66">
        <v>428.42857142857144</v>
      </c>
    </row>
    <row r="67" spans="1:15" x14ac:dyDescent="0.25">
      <c r="A67" s="46" t="s">
        <v>234</v>
      </c>
      <c r="B67" t="s">
        <v>272</v>
      </c>
      <c r="C67">
        <v>8.43</v>
      </c>
      <c r="D67">
        <v>0.17</v>
      </c>
      <c r="E67">
        <v>10.61</v>
      </c>
      <c r="F67">
        <v>182</v>
      </c>
      <c r="G67">
        <v>9.3000000000000007</v>
      </c>
      <c r="H67">
        <v>4.4000000000000004</v>
      </c>
      <c r="I67">
        <v>335</v>
      </c>
      <c r="J67">
        <v>36</v>
      </c>
      <c r="K67">
        <v>114.86</v>
      </c>
      <c r="M67" t="s">
        <v>596</v>
      </c>
      <c r="N67">
        <v>5.859290284533893</v>
      </c>
      <c r="O67">
        <v>151.71428571428572</v>
      </c>
    </row>
    <row r="68" spans="1:15" x14ac:dyDescent="0.25">
      <c r="A68" s="46" t="s">
        <v>234</v>
      </c>
      <c r="B68" t="s">
        <v>276</v>
      </c>
      <c r="C68"/>
      <c r="D68">
        <v>58.6</v>
      </c>
      <c r="E68">
        <v>72.7</v>
      </c>
      <c r="F68">
        <v>14846.81</v>
      </c>
      <c r="H68">
        <v>5.4</v>
      </c>
      <c r="I68">
        <v>4531</v>
      </c>
      <c r="J68">
        <v>6943.7520000000004</v>
      </c>
      <c r="M68" t="s">
        <v>605</v>
      </c>
      <c r="N68">
        <v>5.9282355567480263</v>
      </c>
      <c r="O68">
        <v>371.14285714285717</v>
      </c>
    </row>
    <row r="69" spans="1:15" x14ac:dyDescent="0.25">
      <c r="A69" s="46" t="s">
        <v>234</v>
      </c>
      <c r="B69" t="s">
        <v>280</v>
      </c>
      <c r="C69"/>
      <c r="D69">
        <v>50.9</v>
      </c>
      <c r="E69">
        <v>52.6</v>
      </c>
      <c r="F69">
        <v>13547.31</v>
      </c>
      <c r="H69">
        <v>5.2</v>
      </c>
      <c r="I69">
        <v>4669</v>
      </c>
      <c r="J69">
        <v>5960.4319999999998</v>
      </c>
      <c r="M69" t="s">
        <v>606</v>
      </c>
      <c r="N69">
        <v>5.5052006666791504</v>
      </c>
      <c r="O69">
        <v>146.57142857142858</v>
      </c>
    </row>
    <row r="70" spans="1:15" x14ac:dyDescent="0.25">
      <c r="A70" s="46" t="s">
        <v>234</v>
      </c>
      <c r="B70" t="s">
        <v>295</v>
      </c>
      <c r="C70"/>
      <c r="D70">
        <v>75.88</v>
      </c>
      <c r="E70">
        <v>53.6</v>
      </c>
      <c r="F70">
        <v>19768.810000000001</v>
      </c>
      <c r="H70">
        <v>5.9</v>
      </c>
      <c r="I70">
        <v>6002.9999999999991</v>
      </c>
      <c r="J70">
        <v>10544.216</v>
      </c>
      <c r="M70" t="s">
        <v>745</v>
      </c>
      <c r="N70">
        <v>1.1896722939424031</v>
      </c>
      <c r="O70">
        <v>117.33333333333333</v>
      </c>
    </row>
    <row r="71" spans="1:15" x14ac:dyDescent="0.25">
      <c r="A71" s="46" t="s">
        <v>234</v>
      </c>
      <c r="B71" t="s">
        <v>303</v>
      </c>
      <c r="C71"/>
      <c r="D71">
        <v>8.0399999999999991</v>
      </c>
      <c r="E71">
        <v>14.9</v>
      </c>
      <c r="F71">
        <v>1656.31</v>
      </c>
      <c r="H71">
        <v>4.8</v>
      </c>
      <c r="I71">
        <v>528.99999999999989</v>
      </c>
      <c r="J71">
        <v>756.4</v>
      </c>
      <c r="M71" t="s">
        <v>751</v>
      </c>
      <c r="N71">
        <v>0.84908136482939633</v>
      </c>
      <c r="O71">
        <v>92.333333333333329</v>
      </c>
    </row>
    <row r="72" spans="1:15" x14ac:dyDescent="0.25">
      <c r="A72" s="46" t="s">
        <v>234</v>
      </c>
      <c r="B72" t="s">
        <v>307</v>
      </c>
      <c r="C72"/>
      <c r="D72">
        <v>6.76</v>
      </c>
      <c r="E72">
        <v>53.3</v>
      </c>
      <c r="F72">
        <v>3726.31</v>
      </c>
      <c r="H72">
        <v>5.4</v>
      </c>
      <c r="I72">
        <v>3173.9999999999995</v>
      </c>
      <c r="J72">
        <v>3933.2799999999997</v>
      </c>
      <c r="M72" t="s">
        <v>276</v>
      </c>
      <c r="N72">
        <v>0.65252906497812702</v>
      </c>
      <c r="O72">
        <v>1422.7199999999998</v>
      </c>
    </row>
    <row r="73" spans="1:15" x14ac:dyDescent="0.25">
      <c r="A73" s="43" t="s">
        <v>442</v>
      </c>
      <c r="B73" t="s">
        <v>445</v>
      </c>
      <c r="C73"/>
      <c r="D73"/>
      <c r="E73">
        <v>77.849999999999994</v>
      </c>
      <c r="F73">
        <v>3384</v>
      </c>
      <c r="H73">
        <v>4.2</v>
      </c>
      <c r="I73">
        <v>533</v>
      </c>
      <c r="J73">
        <v>652</v>
      </c>
      <c r="M73" t="s">
        <v>280</v>
      </c>
      <c r="N73">
        <v>0.78333248328309091</v>
      </c>
      <c r="O73">
        <v>1645.0199999999998</v>
      </c>
    </row>
    <row r="74" spans="1:15" x14ac:dyDescent="0.25">
      <c r="A74" s="46" t="s">
        <v>442</v>
      </c>
      <c r="B74" t="s">
        <v>447</v>
      </c>
      <c r="C74">
        <v>995.03981229386807</v>
      </c>
      <c r="D74"/>
      <c r="E74"/>
      <c r="F74">
        <v>9361.9204977540739</v>
      </c>
      <c r="G74">
        <v>0.33465819643333333</v>
      </c>
      <c r="H74">
        <v>5.6078888888888896</v>
      </c>
      <c r="I74">
        <v>323.27818202666663</v>
      </c>
      <c r="J74">
        <v>1181.3441642133332</v>
      </c>
      <c r="K74">
        <v>17991.494350522695</v>
      </c>
      <c r="M74" t="s">
        <v>762</v>
      </c>
      <c r="N74">
        <v>1.3963599595551059</v>
      </c>
      <c r="O74">
        <v>153</v>
      </c>
    </row>
    <row r="75" spans="1:15" x14ac:dyDescent="0.25">
      <c r="A75" s="46" t="s">
        <v>442</v>
      </c>
      <c r="B75" t="s">
        <v>450</v>
      </c>
      <c r="C75"/>
      <c r="D75"/>
      <c r="E75">
        <v>16.677500000000002</v>
      </c>
      <c r="F75">
        <v>142.25</v>
      </c>
      <c r="H75">
        <v>4.2</v>
      </c>
      <c r="I75">
        <v>485.25</v>
      </c>
      <c r="J75">
        <v>204</v>
      </c>
      <c r="M75" t="s">
        <v>766</v>
      </c>
      <c r="N75">
        <v>1.6733596271064899</v>
      </c>
      <c r="O75">
        <v>377.33333333333331</v>
      </c>
    </row>
    <row r="76" spans="1:15" x14ac:dyDescent="0.25">
      <c r="A76" s="46" t="s">
        <v>442</v>
      </c>
      <c r="B76" t="s">
        <v>454</v>
      </c>
      <c r="C76">
        <v>243.1580691634326</v>
      </c>
      <c r="D76"/>
      <c r="E76"/>
      <c r="F76">
        <v>1106.7348930930625</v>
      </c>
      <c r="G76">
        <v>2.767861697666667</v>
      </c>
      <c r="H76">
        <v>4.7060000000000004</v>
      </c>
      <c r="I76">
        <v>931.9436830686908</v>
      </c>
      <c r="J76">
        <v>931.9436830686908</v>
      </c>
      <c r="K76">
        <v>1605.3060565482676</v>
      </c>
      <c r="M76" t="s">
        <v>154</v>
      </c>
      <c r="N76">
        <v>7.7970795163653346</v>
      </c>
      <c r="O76">
        <v>456.17</v>
      </c>
    </row>
    <row r="77" spans="1:15" x14ac:dyDescent="0.25">
      <c r="A77" s="46" t="s">
        <v>442</v>
      </c>
      <c r="B77" t="s">
        <v>458</v>
      </c>
      <c r="C77"/>
      <c r="D77"/>
      <c r="E77">
        <v>6.87</v>
      </c>
      <c r="F77">
        <v>26</v>
      </c>
      <c r="H77">
        <v>3.8</v>
      </c>
      <c r="I77">
        <v>171</v>
      </c>
      <c r="J77">
        <v>65</v>
      </c>
      <c r="M77" t="s">
        <v>157</v>
      </c>
      <c r="N77">
        <v>21.018176621836965</v>
      </c>
      <c r="O77">
        <v>13.333333333333334</v>
      </c>
    </row>
    <row r="78" spans="1:15" x14ac:dyDescent="0.25">
      <c r="A78" s="46" t="s">
        <v>442</v>
      </c>
      <c r="B78" t="s">
        <v>460</v>
      </c>
      <c r="C78">
        <v>17.607571356177587</v>
      </c>
      <c r="D78"/>
      <c r="E78"/>
      <c r="F78">
        <v>293.32388482686423</v>
      </c>
      <c r="G78">
        <v>13.892717999466667</v>
      </c>
      <c r="H78">
        <v>4.4080000000000004</v>
      </c>
      <c r="I78">
        <v>16.485358426666668</v>
      </c>
      <c r="J78">
        <v>39.159861920000004</v>
      </c>
      <c r="K78">
        <v>95.048254280701897</v>
      </c>
      <c r="M78" t="s">
        <v>615</v>
      </c>
      <c r="N78">
        <v>9.8073380027340402</v>
      </c>
      <c r="O78">
        <v>98.857142857142861</v>
      </c>
    </row>
    <row r="79" spans="1:15" x14ac:dyDescent="0.25">
      <c r="A79" s="46" t="s">
        <v>442</v>
      </c>
      <c r="B79" t="s">
        <v>463</v>
      </c>
      <c r="C79"/>
      <c r="D79"/>
      <c r="E79">
        <v>9.76</v>
      </c>
      <c r="F79">
        <v>203</v>
      </c>
      <c r="H79">
        <v>4.0999999999999996</v>
      </c>
      <c r="I79">
        <v>145</v>
      </c>
      <c r="J79">
        <v>119</v>
      </c>
      <c r="M79" t="s">
        <v>617</v>
      </c>
      <c r="N79">
        <v>5.5754889326707833</v>
      </c>
      <c r="O79">
        <v>78.714285714285708</v>
      </c>
    </row>
    <row r="80" spans="1:15" x14ac:dyDescent="0.25">
      <c r="A80" s="46" t="s">
        <v>442</v>
      </c>
      <c r="B80" t="s">
        <v>465</v>
      </c>
      <c r="C80">
        <v>97.368541810645908</v>
      </c>
      <c r="D80"/>
      <c r="E80"/>
      <c r="F80">
        <v>2994.502328792099</v>
      </c>
      <c r="G80">
        <v>1.0109274404666666</v>
      </c>
      <c r="H80">
        <v>4.4370000000000003</v>
      </c>
      <c r="I80">
        <v>44.255101119999999</v>
      </c>
      <c r="J80">
        <v>185.99160543999997</v>
      </c>
      <c r="K80">
        <v>6386.0842007027777</v>
      </c>
      <c r="M80" t="s">
        <v>626</v>
      </c>
      <c r="N80">
        <v>7.9331514490241819</v>
      </c>
      <c r="O80">
        <v>105.71428571428571</v>
      </c>
    </row>
    <row r="81" spans="1:15" x14ac:dyDescent="0.25">
      <c r="A81" s="46" t="s">
        <v>442</v>
      </c>
      <c r="B81" t="s">
        <v>468</v>
      </c>
      <c r="C81"/>
      <c r="D81"/>
      <c r="E81">
        <v>27.855</v>
      </c>
      <c r="F81">
        <v>512.25</v>
      </c>
      <c r="H81">
        <v>3.55</v>
      </c>
      <c r="I81">
        <v>207.25</v>
      </c>
      <c r="J81">
        <v>264.25</v>
      </c>
      <c r="M81" t="s">
        <v>628</v>
      </c>
      <c r="N81">
        <v>6.0956397006837753</v>
      </c>
      <c r="O81">
        <v>82</v>
      </c>
    </row>
    <row r="82" spans="1:15" x14ac:dyDescent="0.25">
      <c r="A82" s="46" t="s">
        <v>442</v>
      </c>
      <c r="B82" t="s">
        <v>469</v>
      </c>
      <c r="C82">
        <v>74.135363736235959</v>
      </c>
      <c r="D82"/>
      <c r="E82"/>
      <c r="F82">
        <v>342.03982394074075</v>
      </c>
      <c r="G82">
        <v>12.521745691833331</v>
      </c>
      <c r="H82">
        <v>4.1723333333333334</v>
      </c>
      <c r="I82">
        <v>6.4081960000000011</v>
      </c>
      <c r="J82">
        <v>11.392885760000002</v>
      </c>
      <c r="K82">
        <v>1451.1910813831612</v>
      </c>
      <c r="M82" t="s">
        <v>161</v>
      </c>
      <c r="N82">
        <v>0.97873082287308233</v>
      </c>
      <c r="O82">
        <v>110.75</v>
      </c>
    </row>
    <row r="83" spans="1:15" x14ac:dyDescent="0.25">
      <c r="A83" s="46" t="s">
        <v>442</v>
      </c>
      <c r="B83" t="s">
        <v>472</v>
      </c>
      <c r="C83"/>
      <c r="D83"/>
      <c r="E83">
        <v>23.592499999999998</v>
      </c>
      <c r="F83">
        <v>1406.25</v>
      </c>
      <c r="H83">
        <v>5.1749999999999998</v>
      </c>
      <c r="I83">
        <v>426.25</v>
      </c>
      <c r="J83">
        <v>477.75</v>
      </c>
      <c r="M83" t="s">
        <v>164</v>
      </c>
      <c r="N83">
        <v>2.9126894394923868</v>
      </c>
      <c r="O83">
        <v>129.66666666666666</v>
      </c>
    </row>
    <row r="84" spans="1:15" x14ac:dyDescent="0.25">
      <c r="A84" s="46" t="s">
        <v>442</v>
      </c>
      <c r="B84" t="s">
        <v>474</v>
      </c>
      <c r="C84">
        <v>147.45173815749104</v>
      </c>
      <c r="D84"/>
      <c r="E84"/>
      <c r="F84">
        <v>1933.2498672237034</v>
      </c>
      <c r="G84">
        <v>13.357762482766667</v>
      </c>
      <c r="H84">
        <v>5.7530000000000001</v>
      </c>
      <c r="I84">
        <v>53.838367173333332</v>
      </c>
      <c r="J84">
        <v>139.32741864000002</v>
      </c>
      <c r="K84">
        <v>1440.0686215069743</v>
      </c>
      <c r="M84" t="s">
        <v>168</v>
      </c>
      <c r="N84">
        <v>1.3248792270531402</v>
      </c>
      <c r="O84">
        <v>80.75</v>
      </c>
    </row>
    <row r="85" spans="1:15" x14ac:dyDescent="0.25">
      <c r="A85" s="46" t="s">
        <v>442</v>
      </c>
      <c r="B85" t="s">
        <v>477</v>
      </c>
      <c r="C85"/>
      <c r="D85"/>
      <c r="E85">
        <v>13.157499999999999</v>
      </c>
      <c r="F85">
        <v>40.75</v>
      </c>
      <c r="H85">
        <v>3.4249999999999998</v>
      </c>
      <c r="I85">
        <v>303.5</v>
      </c>
      <c r="J85">
        <v>74</v>
      </c>
      <c r="M85" t="s">
        <v>171</v>
      </c>
      <c r="N85">
        <v>8.0809352517985609</v>
      </c>
      <c r="O85">
        <v>25</v>
      </c>
    </row>
    <row r="86" spans="1:15" x14ac:dyDescent="0.25">
      <c r="A86" s="46" t="s">
        <v>442</v>
      </c>
      <c r="B86" t="s">
        <v>479</v>
      </c>
      <c r="C86">
        <v>27.951350784162358</v>
      </c>
      <c r="D86"/>
      <c r="E86"/>
      <c r="F86">
        <v>163.35203545837035</v>
      </c>
      <c r="G86">
        <v>0.59581310263333342</v>
      </c>
      <c r="H86">
        <v>3.2678888888888888</v>
      </c>
      <c r="I86">
        <v>34.591238400000002</v>
      </c>
      <c r="J86">
        <v>18.56802296</v>
      </c>
      <c r="K86">
        <v>195.77208450502485</v>
      </c>
      <c r="M86" t="s">
        <v>175</v>
      </c>
      <c r="N86">
        <v>4.3303703703703702</v>
      </c>
      <c r="O86">
        <v>89.5</v>
      </c>
    </row>
    <row r="87" spans="1:15" x14ac:dyDescent="0.25">
      <c r="A87" s="46" t="s">
        <v>442</v>
      </c>
      <c r="B87" t="s">
        <v>482</v>
      </c>
      <c r="C87"/>
      <c r="D87"/>
      <c r="E87">
        <v>31.112500000000001</v>
      </c>
      <c r="F87">
        <v>30.25</v>
      </c>
      <c r="H87">
        <v>4.8</v>
      </c>
      <c r="I87">
        <v>2266</v>
      </c>
      <c r="J87">
        <v>192</v>
      </c>
      <c r="M87" t="s">
        <v>178</v>
      </c>
      <c r="N87">
        <v>4.6310679611650487</v>
      </c>
      <c r="O87">
        <v>79</v>
      </c>
    </row>
    <row r="88" spans="1:15" x14ac:dyDescent="0.25">
      <c r="A88" s="46" t="s">
        <v>442</v>
      </c>
      <c r="B88" t="s">
        <v>483</v>
      </c>
      <c r="C88">
        <v>7.9015190801516235</v>
      </c>
      <c r="D88"/>
      <c r="E88"/>
      <c r="F88">
        <v>71.857160855703697</v>
      </c>
      <c r="G88">
        <v>0.16446088979366666</v>
      </c>
      <c r="H88">
        <v>5.7577777777777781</v>
      </c>
      <c r="I88">
        <v>72.474895599999996</v>
      </c>
      <c r="J88">
        <v>13.69173616</v>
      </c>
      <c r="K88">
        <v>64.28549674068563</v>
      </c>
      <c r="M88" t="s">
        <v>182</v>
      </c>
      <c r="N88">
        <v>3.2493702770780857</v>
      </c>
      <c r="O88">
        <v>61.5</v>
      </c>
    </row>
    <row r="89" spans="1:15" x14ac:dyDescent="0.25">
      <c r="A89" s="46" t="s">
        <v>442</v>
      </c>
      <c r="B89" t="s">
        <v>486</v>
      </c>
      <c r="C89"/>
      <c r="D89"/>
      <c r="E89">
        <v>12.4825</v>
      </c>
      <c r="F89">
        <v>47.75</v>
      </c>
      <c r="H89">
        <v>3.8</v>
      </c>
      <c r="I89">
        <v>402.25</v>
      </c>
      <c r="J89">
        <v>58.5</v>
      </c>
      <c r="M89" t="s">
        <v>186</v>
      </c>
      <c r="N89">
        <v>4.0153846153846153</v>
      </c>
      <c r="O89">
        <v>38</v>
      </c>
    </row>
    <row r="90" spans="1:15" x14ac:dyDescent="0.25">
      <c r="A90" s="46" t="s">
        <v>442</v>
      </c>
      <c r="B90" t="s">
        <v>488</v>
      </c>
      <c r="C90">
        <v>105.77230631493778</v>
      </c>
      <c r="D90"/>
      <c r="E90"/>
      <c r="F90">
        <v>85.86895632553086</v>
      </c>
      <c r="G90">
        <v>1.3443863727633332</v>
      </c>
      <c r="H90">
        <v>4.927777777777778</v>
      </c>
      <c r="I90">
        <v>23.642987200000004</v>
      </c>
      <c r="J90">
        <v>7.0126883999999992</v>
      </c>
      <c r="K90">
        <v>25.56795671565062</v>
      </c>
      <c r="M90" t="s">
        <v>776</v>
      </c>
      <c r="N90">
        <v>5.5150645624103296</v>
      </c>
      <c r="O90">
        <v>57</v>
      </c>
    </row>
    <row r="91" spans="1:15" x14ac:dyDescent="0.25">
      <c r="A91" s="46" t="s">
        <v>442</v>
      </c>
      <c r="B91" t="s">
        <v>491</v>
      </c>
      <c r="C91"/>
      <c r="D91"/>
      <c r="E91">
        <v>11.172500000000001</v>
      </c>
      <c r="F91">
        <v>51.75</v>
      </c>
      <c r="H91">
        <v>4.0249999999999995</v>
      </c>
      <c r="I91">
        <v>345.25</v>
      </c>
      <c r="J91">
        <v>99.25</v>
      </c>
      <c r="M91" t="s">
        <v>782</v>
      </c>
      <c r="N91">
        <v>4.5162454873646212</v>
      </c>
      <c r="O91">
        <v>66.333333333333329</v>
      </c>
    </row>
    <row r="92" spans="1:15" x14ac:dyDescent="0.25">
      <c r="A92" s="46" t="s">
        <v>442</v>
      </c>
      <c r="B92" t="s">
        <v>492</v>
      </c>
      <c r="C92">
        <v>10.876645901507919</v>
      </c>
      <c r="D92"/>
      <c r="E92"/>
      <c r="F92">
        <v>96.108340557827148</v>
      </c>
      <c r="G92">
        <v>10.253137408033334</v>
      </c>
      <c r="H92">
        <v>4.0824444444444445</v>
      </c>
      <c r="I92">
        <v>33.96258439999999</v>
      </c>
      <c r="J92">
        <v>16.580363440000003</v>
      </c>
      <c r="K92">
        <v>9.5862971226754379</v>
      </c>
      <c r="M92" t="s">
        <v>190</v>
      </c>
      <c r="N92">
        <v>9.2931596091205204</v>
      </c>
      <c r="O92">
        <v>89.25</v>
      </c>
    </row>
    <row r="93" spans="1:15" x14ac:dyDescent="0.25">
      <c r="A93" s="46" t="s">
        <v>442</v>
      </c>
      <c r="B93" t="s">
        <v>495</v>
      </c>
      <c r="C93"/>
      <c r="D93"/>
      <c r="E93">
        <v>5.1449999999999996</v>
      </c>
      <c r="F93">
        <v>30.5</v>
      </c>
      <c r="H93">
        <v>4.05</v>
      </c>
      <c r="I93">
        <v>148</v>
      </c>
      <c r="J93">
        <v>43.5</v>
      </c>
      <c r="M93" t="s">
        <v>193</v>
      </c>
      <c r="N93">
        <v>12.121629058888278</v>
      </c>
      <c r="O93">
        <v>18.5</v>
      </c>
    </row>
    <row r="94" spans="1:15" x14ac:dyDescent="0.25">
      <c r="A94" s="46" t="s">
        <v>442</v>
      </c>
      <c r="B94" t="s">
        <v>497</v>
      </c>
      <c r="C94">
        <v>76.261454323343003</v>
      </c>
      <c r="D94"/>
      <c r="E94"/>
      <c r="F94">
        <v>104.5146004499753</v>
      </c>
      <c r="G94">
        <v>25.311140033666671</v>
      </c>
      <c r="H94">
        <v>4.8224444444444439</v>
      </c>
      <c r="I94">
        <v>14.416925573333332</v>
      </c>
      <c r="J94">
        <v>4.4884928799999999</v>
      </c>
      <c r="K94">
        <v>20.144149196369714</v>
      </c>
      <c r="M94" t="s">
        <v>445</v>
      </c>
      <c r="N94">
        <v>0.81748466257668717</v>
      </c>
      <c r="O94">
        <v>212</v>
      </c>
    </row>
    <row r="95" spans="1:15" x14ac:dyDescent="0.25">
      <c r="A95" s="46" t="s">
        <v>442</v>
      </c>
      <c r="B95" t="s">
        <v>500</v>
      </c>
      <c r="C95"/>
      <c r="D95"/>
      <c r="E95">
        <v>3.0750000000000002</v>
      </c>
      <c r="F95">
        <v>34.25</v>
      </c>
      <c r="H95">
        <v>3.9250000000000003</v>
      </c>
      <c r="I95">
        <v>74</v>
      </c>
      <c r="J95">
        <v>22.5</v>
      </c>
      <c r="M95" t="s">
        <v>447</v>
      </c>
      <c r="N95">
        <v>0.27365283701379284</v>
      </c>
      <c r="O95">
        <v>315.15863009580249</v>
      </c>
    </row>
    <row r="96" spans="1:15" x14ac:dyDescent="0.25">
      <c r="A96" s="46" t="s">
        <v>442</v>
      </c>
      <c r="B96" t="s">
        <v>501</v>
      </c>
      <c r="C96">
        <v>67.426277552466658</v>
      </c>
      <c r="D96"/>
      <c r="E96"/>
      <c r="F96">
        <v>81.148675247802473</v>
      </c>
      <c r="G96">
        <v>0.42269245538</v>
      </c>
      <c r="H96">
        <v>4.3001111111111108</v>
      </c>
      <c r="I96">
        <v>12.134427973333333</v>
      </c>
      <c r="J96">
        <v>4.1034251200000007</v>
      </c>
      <c r="K96">
        <v>8.4069606887187316</v>
      </c>
      <c r="M96" t="s">
        <v>450</v>
      </c>
      <c r="N96">
        <v>2.3786764705882355</v>
      </c>
      <c r="O96">
        <v>101.75</v>
      </c>
    </row>
    <row r="97" spans="1:15" x14ac:dyDescent="0.25">
      <c r="A97" s="46" t="s">
        <v>442</v>
      </c>
      <c r="B97" t="s">
        <v>504</v>
      </c>
      <c r="C97"/>
      <c r="D97"/>
      <c r="E97">
        <v>8.3550000000000004</v>
      </c>
      <c r="F97">
        <v>112.5</v>
      </c>
      <c r="H97">
        <v>3.9749999999999996</v>
      </c>
      <c r="I97">
        <v>192.5</v>
      </c>
      <c r="J97">
        <v>62.25</v>
      </c>
      <c r="M97" t="s">
        <v>454</v>
      </c>
      <c r="N97">
        <v>1</v>
      </c>
      <c r="O97">
        <v>58.074834612427601</v>
      </c>
    </row>
    <row r="98" spans="1:15" x14ac:dyDescent="0.25">
      <c r="A98" s="46" t="s">
        <v>442</v>
      </c>
      <c r="B98" t="s">
        <v>506</v>
      </c>
      <c r="C98">
        <v>8.0175380689871769</v>
      </c>
      <c r="D98"/>
      <c r="E98"/>
      <c r="F98">
        <v>84.790065515851836</v>
      </c>
      <c r="G98">
        <v>5.0516428226666667E-2</v>
      </c>
      <c r="H98">
        <v>4.7507777777777775</v>
      </c>
      <c r="I98">
        <v>14.288615679999999</v>
      </c>
      <c r="J98">
        <v>4.153364240000001</v>
      </c>
      <c r="K98">
        <v>56.079067755490648</v>
      </c>
      <c r="M98" t="s">
        <v>458</v>
      </c>
      <c r="N98">
        <v>2.6307692307692307</v>
      </c>
      <c r="O98">
        <v>33</v>
      </c>
    </row>
    <row r="99" spans="1:15" x14ac:dyDescent="0.25">
      <c r="A99" s="46" t="s">
        <v>442</v>
      </c>
      <c r="B99" t="s">
        <v>509</v>
      </c>
      <c r="C99"/>
      <c r="D99"/>
      <c r="E99">
        <v>3.3149999999999999</v>
      </c>
      <c r="F99">
        <v>28.25</v>
      </c>
      <c r="H99">
        <v>3.9249999999999998</v>
      </c>
      <c r="I99">
        <v>89.25</v>
      </c>
      <c r="J99">
        <v>23</v>
      </c>
      <c r="M99" t="s">
        <v>460</v>
      </c>
      <c r="N99">
        <v>0.42097590794228895</v>
      </c>
      <c r="O99">
        <v>22.905136418370372</v>
      </c>
    </row>
    <row r="100" spans="1:15" x14ac:dyDescent="0.25">
      <c r="A100" s="46" t="s">
        <v>442</v>
      </c>
      <c r="B100" t="s">
        <v>511</v>
      </c>
      <c r="C100">
        <v>4.7469969831131289</v>
      </c>
      <c r="D100"/>
      <c r="E100"/>
      <c r="F100">
        <v>84.872912605234561</v>
      </c>
      <c r="G100">
        <v>7.3693269689999993E-2</v>
      </c>
      <c r="H100">
        <v>4.4755555555555553</v>
      </c>
      <c r="I100">
        <v>8.1058841866666693</v>
      </c>
      <c r="J100">
        <v>2.4071459200000001</v>
      </c>
      <c r="K100">
        <v>50.718477667438698</v>
      </c>
      <c r="M100" t="s">
        <v>463</v>
      </c>
      <c r="N100">
        <v>1.2184873949579831</v>
      </c>
      <c r="O100">
        <v>45</v>
      </c>
    </row>
    <row r="101" spans="1:15" x14ac:dyDescent="0.25">
      <c r="A101" s="46" t="s">
        <v>442</v>
      </c>
      <c r="B101" t="s">
        <v>514</v>
      </c>
      <c r="C101"/>
      <c r="D101"/>
      <c r="E101">
        <v>36.022500000000001</v>
      </c>
      <c r="F101">
        <v>2660.75</v>
      </c>
      <c r="H101">
        <v>5.4</v>
      </c>
      <c r="I101">
        <v>637.75</v>
      </c>
      <c r="J101">
        <v>703</v>
      </c>
      <c r="M101" t="s">
        <v>465</v>
      </c>
      <c r="N101">
        <v>0.23794138996384162</v>
      </c>
      <c r="O101">
        <v>100.16206710123458</v>
      </c>
    </row>
    <row r="102" spans="1:15" x14ac:dyDescent="0.25">
      <c r="A102" s="46" t="s">
        <v>442</v>
      </c>
      <c r="B102" t="s">
        <v>516</v>
      </c>
      <c r="C102">
        <v>653.11605497613255</v>
      </c>
      <c r="D102"/>
      <c r="E102"/>
      <c r="F102">
        <v>6799.3102097066667</v>
      </c>
      <c r="G102">
        <v>7.6436947187666675</v>
      </c>
      <c r="H102">
        <v>4.4695555555555559</v>
      </c>
      <c r="I102">
        <v>550.14619277333327</v>
      </c>
      <c r="J102">
        <v>1390.6410797333335</v>
      </c>
      <c r="K102">
        <v>4254.3709613043829</v>
      </c>
      <c r="M102" t="s">
        <v>468</v>
      </c>
      <c r="N102">
        <v>0.78429517502365187</v>
      </c>
      <c r="O102">
        <v>56.5</v>
      </c>
    </row>
    <row r="103" spans="1:15" x14ac:dyDescent="0.25">
      <c r="A103" s="43" t="s">
        <v>517</v>
      </c>
      <c r="B103" t="s">
        <v>520</v>
      </c>
      <c r="C103"/>
      <c r="D103"/>
      <c r="E103">
        <v>29.722857142857144</v>
      </c>
      <c r="F103">
        <v>793.14285714285711</v>
      </c>
      <c r="H103">
        <v>4.6142857142857139</v>
      </c>
      <c r="I103">
        <v>604.42857142857144</v>
      </c>
      <c r="J103">
        <v>542.57142857142856</v>
      </c>
      <c r="M103" t="s">
        <v>469</v>
      </c>
      <c r="N103">
        <v>0.56247347116381508</v>
      </c>
      <c r="O103">
        <v>18.826808622222224</v>
      </c>
    </row>
    <row r="104" spans="1:15" x14ac:dyDescent="0.25">
      <c r="A104" s="46" t="s">
        <v>517</v>
      </c>
      <c r="B104" t="s">
        <v>522</v>
      </c>
      <c r="C104"/>
      <c r="D104"/>
      <c r="E104">
        <v>22.662857142857142</v>
      </c>
      <c r="F104">
        <v>502.71428571428572</v>
      </c>
      <c r="H104">
        <v>4.6571428571428575</v>
      </c>
      <c r="I104">
        <v>426</v>
      </c>
      <c r="J104">
        <v>417.71428571428572</v>
      </c>
      <c r="M104" t="s">
        <v>472</v>
      </c>
      <c r="N104">
        <v>0.89220303506017795</v>
      </c>
      <c r="O104">
        <v>152.25</v>
      </c>
    </row>
    <row r="105" spans="1:15" x14ac:dyDescent="0.25">
      <c r="A105" s="46" t="s">
        <v>517</v>
      </c>
      <c r="B105" t="s">
        <v>531</v>
      </c>
      <c r="C105"/>
      <c r="D105"/>
      <c r="E105">
        <v>66.964285714285722</v>
      </c>
      <c r="F105">
        <v>3410.5714285714284</v>
      </c>
      <c r="H105">
        <v>5.2428571428571429</v>
      </c>
      <c r="I105">
        <v>1437.5714285714287</v>
      </c>
      <c r="J105">
        <v>1634.5714285714287</v>
      </c>
      <c r="M105" t="s">
        <v>474</v>
      </c>
      <c r="N105">
        <v>0.38641616774974596</v>
      </c>
      <c r="O105">
        <v>96.814107005432106</v>
      </c>
    </row>
    <row r="106" spans="1:15" x14ac:dyDescent="0.25">
      <c r="A106" s="46" t="s">
        <v>517</v>
      </c>
      <c r="B106" t="s">
        <v>533</v>
      </c>
      <c r="C106"/>
      <c r="D106"/>
      <c r="E106">
        <v>35.270000000000003</v>
      </c>
      <c r="F106">
        <v>3984.1428571428573</v>
      </c>
      <c r="H106">
        <v>5.9</v>
      </c>
      <c r="I106">
        <v>956.85714285714289</v>
      </c>
      <c r="J106">
        <v>1396.2857142857142</v>
      </c>
      <c r="M106" t="s">
        <v>477</v>
      </c>
      <c r="N106">
        <v>4.1013513513513518</v>
      </c>
      <c r="O106">
        <v>52.25</v>
      </c>
    </row>
    <row r="107" spans="1:15" x14ac:dyDescent="0.25">
      <c r="A107" s="46" t="s">
        <v>517</v>
      </c>
      <c r="B107" t="s">
        <v>542</v>
      </c>
      <c r="C107"/>
      <c r="D107"/>
      <c r="E107">
        <v>57.008571428571436</v>
      </c>
      <c r="F107">
        <v>1936.1428571428571</v>
      </c>
      <c r="H107">
        <v>4.8428571428571425</v>
      </c>
      <c r="I107">
        <v>1141.2857142857142</v>
      </c>
      <c r="J107">
        <v>1297</v>
      </c>
      <c r="M107" t="s">
        <v>479</v>
      </c>
      <c r="N107">
        <v>1.8629467700744378</v>
      </c>
      <c r="O107">
        <v>54.904618637827163</v>
      </c>
    </row>
    <row r="108" spans="1:15" x14ac:dyDescent="0.25">
      <c r="A108" s="46" t="s">
        <v>517</v>
      </c>
      <c r="B108" t="s">
        <v>544</v>
      </c>
      <c r="C108"/>
      <c r="D108"/>
      <c r="E108">
        <v>27.112857142857141</v>
      </c>
      <c r="F108">
        <v>1470.7142857142858</v>
      </c>
      <c r="H108">
        <v>5.4857142857142858</v>
      </c>
      <c r="I108">
        <v>707</v>
      </c>
      <c r="J108">
        <v>1012.4285714285714</v>
      </c>
      <c r="M108" t="s">
        <v>482</v>
      </c>
      <c r="N108">
        <v>11.802083333333334</v>
      </c>
      <c r="O108">
        <v>120.75</v>
      </c>
    </row>
    <row r="109" spans="1:15" x14ac:dyDescent="0.25">
      <c r="A109" s="46" t="s">
        <v>517</v>
      </c>
      <c r="B109" t="s">
        <v>553</v>
      </c>
      <c r="C109"/>
      <c r="D109"/>
      <c r="E109">
        <v>83.162857142857135</v>
      </c>
      <c r="F109">
        <v>1978.7142857142858</v>
      </c>
      <c r="H109">
        <v>4.3714285714285719</v>
      </c>
      <c r="I109">
        <v>1160</v>
      </c>
      <c r="J109">
        <v>1538.8571428571429</v>
      </c>
      <c r="M109" t="s">
        <v>483</v>
      </c>
      <c r="N109">
        <v>5.2933313024051145</v>
      </c>
      <c r="O109">
        <v>22.3517953734321</v>
      </c>
    </row>
    <row r="110" spans="1:15" x14ac:dyDescent="0.25">
      <c r="A110" s="46" t="s">
        <v>517</v>
      </c>
      <c r="B110" t="s">
        <v>555</v>
      </c>
      <c r="C110"/>
      <c r="D110"/>
      <c r="E110">
        <v>33.362857142857145</v>
      </c>
      <c r="F110">
        <v>2327.8571428571427</v>
      </c>
      <c r="H110">
        <v>5.3142857142857149</v>
      </c>
      <c r="I110">
        <v>898.85714285714289</v>
      </c>
      <c r="J110">
        <v>1252.7142857142858</v>
      </c>
      <c r="M110" t="s">
        <v>486</v>
      </c>
      <c r="N110">
        <v>6.8760683760683765</v>
      </c>
      <c r="O110">
        <v>74</v>
      </c>
    </row>
    <row r="111" spans="1:15" x14ac:dyDescent="0.25">
      <c r="A111" s="46" t="s">
        <v>517</v>
      </c>
      <c r="B111" t="s">
        <v>564</v>
      </c>
      <c r="C111"/>
      <c r="D111"/>
      <c r="E111">
        <v>144.29857142857142</v>
      </c>
      <c r="F111">
        <v>9201.4285714285706</v>
      </c>
      <c r="H111">
        <v>5.3571428571428568</v>
      </c>
      <c r="I111">
        <v>2443.5714285714284</v>
      </c>
      <c r="J111">
        <v>3659.1428571428573</v>
      </c>
      <c r="M111" t="s">
        <v>488</v>
      </c>
      <c r="N111">
        <v>3.371458398180077</v>
      </c>
      <c r="O111">
        <v>6.8971628602469144</v>
      </c>
    </row>
    <row r="112" spans="1:15" x14ac:dyDescent="0.25">
      <c r="A112" s="46" t="s">
        <v>517</v>
      </c>
      <c r="B112" t="s">
        <v>565</v>
      </c>
      <c r="C112"/>
      <c r="D112"/>
      <c r="E112">
        <v>44.995714285714293</v>
      </c>
      <c r="F112">
        <v>5596.1428571428569</v>
      </c>
      <c r="H112">
        <v>6.2142857142857144</v>
      </c>
      <c r="I112">
        <v>1174.1428571428571</v>
      </c>
      <c r="J112">
        <v>1684.1428571428571</v>
      </c>
      <c r="M112" t="s">
        <v>491</v>
      </c>
      <c r="N112">
        <v>3.4785894206549117</v>
      </c>
      <c r="O112">
        <v>78</v>
      </c>
    </row>
    <row r="113" spans="1:15" x14ac:dyDescent="0.25">
      <c r="A113" s="46" t="s">
        <v>517</v>
      </c>
      <c r="B113" t="s">
        <v>574</v>
      </c>
      <c r="C113"/>
      <c r="D113"/>
      <c r="E113">
        <v>92.008571428571415</v>
      </c>
      <c r="F113">
        <v>4154.5714285714284</v>
      </c>
      <c r="H113">
        <v>5.1142857142857139</v>
      </c>
      <c r="I113">
        <v>1669.2857142857142</v>
      </c>
      <c r="J113">
        <v>2351.5714285714284</v>
      </c>
      <c r="M113" t="s">
        <v>492</v>
      </c>
      <c r="N113">
        <v>2.0483618783690538</v>
      </c>
      <c r="O113">
        <v>30.384513306864196</v>
      </c>
    </row>
    <row r="114" spans="1:15" x14ac:dyDescent="0.25">
      <c r="A114" s="46" t="s">
        <v>517</v>
      </c>
      <c r="B114" t="s">
        <v>575</v>
      </c>
      <c r="C114"/>
      <c r="D114"/>
      <c r="E114">
        <v>44.032857142857139</v>
      </c>
      <c r="F114">
        <v>5383.2857142857147</v>
      </c>
      <c r="H114">
        <v>6.1571428571428566</v>
      </c>
      <c r="I114">
        <v>1082</v>
      </c>
      <c r="J114">
        <v>1664.2857142857142</v>
      </c>
      <c r="M114" t="s">
        <v>495</v>
      </c>
      <c r="O114">
        <v>34</v>
      </c>
    </row>
    <row r="115" spans="1:15" x14ac:dyDescent="0.25">
      <c r="A115" s="46" t="s">
        <v>517</v>
      </c>
      <c r="B115" t="s">
        <v>584</v>
      </c>
      <c r="C115"/>
      <c r="D115"/>
      <c r="E115">
        <v>45.79</v>
      </c>
      <c r="F115">
        <v>539.28571428571433</v>
      </c>
      <c r="H115">
        <v>4.3142857142857149</v>
      </c>
      <c r="I115">
        <v>874.85714285714289</v>
      </c>
      <c r="J115">
        <v>879.28571428571433</v>
      </c>
      <c r="M115" t="s">
        <v>497</v>
      </c>
      <c r="O115">
        <v>5.747283196641976</v>
      </c>
    </row>
    <row r="116" spans="1:15" x14ac:dyDescent="0.25">
      <c r="A116" s="46" t="s">
        <v>517</v>
      </c>
      <c r="B116" t="s">
        <v>586</v>
      </c>
      <c r="C116"/>
      <c r="D116"/>
      <c r="E116">
        <v>29.752857142857142</v>
      </c>
      <c r="F116">
        <v>549.28571428571433</v>
      </c>
      <c r="H116">
        <v>4.4285714285714288</v>
      </c>
      <c r="I116">
        <v>487.14285714285717</v>
      </c>
      <c r="J116">
        <v>589.85714285714289</v>
      </c>
      <c r="M116" t="s">
        <v>500</v>
      </c>
      <c r="N116">
        <v>3.2888888888888888</v>
      </c>
      <c r="O116">
        <v>23</v>
      </c>
    </row>
    <row r="117" spans="1:15" x14ac:dyDescent="0.25">
      <c r="A117" s="46" t="s">
        <v>517</v>
      </c>
      <c r="B117" t="s">
        <v>595</v>
      </c>
      <c r="C117"/>
      <c r="D117"/>
      <c r="E117">
        <v>161.03714285714287</v>
      </c>
      <c r="F117">
        <v>5847.8571428571431</v>
      </c>
      <c r="H117">
        <v>4.5714285714285712</v>
      </c>
      <c r="I117">
        <v>2166.1428571428573</v>
      </c>
      <c r="J117">
        <v>2708</v>
      </c>
      <c r="M117" t="s">
        <v>501</v>
      </c>
      <c r="N117">
        <v>2.9571461933569609</v>
      </c>
      <c r="O117">
        <v>5.7629905062716054</v>
      </c>
    </row>
    <row r="118" spans="1:15" x14ac:dyDescent="0.25">
      <c r="A118" s="46" t="s">
        <v>517</v>
      </c>
      <c r="B118" t="s">
        <v>596</v>
      </c>
      <c r="C118"/>
      <c r="D118"/>
      <c r="E118">
        <v>25.439999999999998</v>
      </c>
      <c r="F118">
        <v>2434.5714285714284</v>
      </c>
      <c r="H118">
        <v>5.7428571428571429</v>
      </c>
      <c r="I118">
        <v>838.28571428571433</v>
      </c>
      <c r="J118">
        <v>1021.4285714285714</v>
      </c>
      <c r="M118" t="s">
        <v>504</v>
      </c>
      <c r="N118">
        <v>3.0923694779116464</v>
      </c>
      <c r="O118">
        <v>60</v>
      </c>
    </row>
    <row r="119" spans="1:15" x14ac:dyDescent="0.25">
      <c r="A119" s="46" t="s">
        <v>517</v>
      </c>
      <c r="B119" t="s">
        <v>605</v>
      </c>
      <c r="C119"/>
      <c r="D119"/>
      <c r="E119">
        <v>88.737142857142871</v>
      </c>
      <c r="F119">
        <v>2621.4285714285716</v>
      </c>
      <c r="H119">
        <v>4.9285714285714288</v>
      </c>
      <c r="I119">
        <v>1852</v>
      </c>
      <c r="J119">
        <v>2252.1428571428573</v>
      </c>
      <c r="M119" t="s">
        <v>506</v>
      </c>
      <c r="N119">
        <v>3.4402510481478976</v>
      </c>
      <c r="O119">
        <v>9.2212455446913584</v>
      </c>
    </row>
    <row r="120" spans="1:15" x14ac:dyDescent="0.25">
      <c r="A120" s="46" t="s">
        <v>517</v>
      </c>
      <c r="B120" t="s">
        <v>606</v>
      </c>
      <c r="C120"/>
      <c r="D120"/>
      <c r="E120">
        <v>29.03857142857143</v>
      </c>
      <c r="F120">
        <v>1581.2857142857142</v>
      </c>
      <c r="H120">
        <v>5.6714285714285708</v>
      </c>
      <c r="I120">
        <v>1055</v>
      </c>
      <c r="J120">
        <v>1362.8571428571429</v>
      </c>
      <c r="M120" t="s">
        <v>509</v>
      </c>
      <c r="O120">
        <v>22.5</v>
      </c>
    </row>
    <row r="121" spans="1:15" x14ac:dyDescent="0.25">
      <c r="A121" s="46" t="s">
        <v>517</v>
      </c>
      <c r="B121" t="s">
        <v>615</v>
      </c>
      <c r="C121"/>
      <c r="D121"/>
      <c r="E121">
        <v>24.78857142857143</v>
      </c>
      <c r="F121">
        <v>270</v>
      </c>
      <c r="H121">
        <v>4.4857142857142858</v>
      </c>
      <c r="I121">
        <v>650.42857142857144</v>
      </c>
      <c r="J121">
        <v>536.57142857142856</v>
      </c>
      <c r="M121" t="s">
        <v>511</v>
      </c>
      <c r="O121">
        <v>12.631973140148148</v>
      </c>
    </row>
    <row r="122" spans="1:15" x14ac:dyDescent="0.25">
      <c r="A122" s="46" t="s">
        <v>517</v>
      </c>
      <c r="B122" t="s">
        <v>617</v>
      </c>
      <c r="C122"/>
      <c r="D122"/>
      <c r="E122">
        <v>13.825714285714286</v>
      </c>
      <c r="F122">
        <v>324.42857142857144</v>
      </c>
      <c r="H122">
        <v>5.0857142857142863</v>
      </c>
      <c r="I122">
        <v>284.57142857142856</v>
      </c>
      <c r="J122">
        <v>362.85714285714283</v>
      </c>
      <c r="M122" t="s">
        <v>514</v>
      </c>
      <c r="N122">
        <v>0.90718349928876241</v>
      </c>
      <c r="O122">
        <v>257.75</v>
      </c>
    </row>
    <row r="123" spans="1:15" x14ac:dyDescent="0.25">
      <c r="A123" s="46" t="s">
        <v>517</v>
      </c>
      <c r="B123" t="s">
        <v>626</v>
      </c>
      <c r="C123"/>
      <c r="D123"/>
      <c r="E123">
        <v>27.002857142857145</v>
      </c>
      <c r="F123">
        <v>388</v>
      </c>
      <c r="H123">
        <v>4.7857142857142856</v>
      </c>
      <c r="I123">
        <v>754.85714285714289</v>
      </c>
      <c r="J123">
        <v>698.28571428571433</v>
      </c>
      <c r="M123" t="s">
        <v>516</v>
      </c>
      <c r="N123">
        <v>0.39560617098901479</v>
      </c>
      <c r="O123">
        <v>325.32764886123465</v>
      </c>
    </row>
    <row r="124" spans="1:15" x14ac:dyDescent="0.25">
      <c r="A124" s="46" t="s">
        <v>517</v>
      </c>
      <c r="B124" t="s">
        <v>628</v>
      </c>
      <c r="C124"/>
      <c r="D124"/>
      <c r="E124">
        <v>14.657142857142858</v>
      </c>
      <c r="F124">
        <v>459.42857142857144</v>
      </c>
      <c r="H124">
        <v>5.242857142857142</v>
      </c>
      <c r="I124">
        <v>396.28571428571428</v>
      </c>
      <c r="J124">
        <v>470.28571428571428</v>
      </c>
      <c r="M124" t="s">
        <v>197</v>
      </c>
      <c r="N124">
        <v>0.85245901639344257</v>
      </c>
      <c r="O124">
        <v>170</v>
      </c>
    </row>
    <row r="125" spans="1:15" x14ac:dyDescent="0.25">
      <c r="A125" s="46" t="s">
        <v>517</v>
      </c>
      <c r="B125" t="s">
        <v>637</v>
      </c>
      <c r="C125"/>
      <c r="D125"/>
      <c r="E125">
        <v>42.370000000000005</v>
      </c>
      <c r="F125">
        <v>1788.7142857142858</v>
      </c>
      <c r="H125">
        <v>5.3</v>
      </c>
      <c r="I125">
        <v>1213.4285714285713</v>
      </c>
      <c r="J125">
        <v>1182.8571428571429</v>
      </c>
      <c r="M125" t="s">
        <v>200</v>
      </c>
      <c r="N125">
        <v>0.99883313885647607</v>
      </c>
      <c r="O125">
        <v>214</v>
      </c>
    </row>
    <row r="126" spans="1:15" x14ac:dyDescent="0.25">
      <c r="A126" s="46" t="s">
        <v>517</v>
      </c>
      <c r="B126" t="s">
        <v>639</v>
      </c>
      <c r="C126"/>
      <c r="D126"/>
      <c r="E126">
        <v>17.591428571428569</v>
      </c>
      <c r="F126">
        <v>1155</v>
      </c>
      <c r="H126">
        <v>5.6571428571428584</v>
      </c>
      <c r="I126">
        <v>652.14285714285711</v>
      </c>
      <c r="J126">
        <v>755.42857142857144</v>
      </c>
      <c r="M126" t="s">
        <v>204</v>
      </c>
      <c r="N126">
        <v>1.2266857962697275</v>
      </c>
      <c r="O126">
        <v>52.25</v>
      </c>
    </row>
    <row r="127" spans="1:15" x14ac:dyDescent="0.25">
      <c r="A127" s="46" t="s">
        <v>517</v>
      </c>
      <c r="B127" t="s">
        <v>648</v>
      </c>
      <c r="C127"/>
      <c r="D127"/>
      <c r="E127">
        <v>125.06714285714285</v>
      </c>
      <c r="F127">
        <v>6842.2857142857147</v>
      </c>
      <c r="H127">
        <v>5.0571428571428569</v>
      </c>
      <c r="I127">
        <v>1815.8571428571429</v>
      </c>
      <c r="J127">
        <v>2515.7142857142858</v>
      </c>
      <c r="M127" t="s">
        <v>207</v>
      </c>
      <c r="N127">
        <v>1.1828571428571428</v>
      </c>
      <c r="O127">
        <v>126</v>
      </c>
    </row>
    <row r="128" spans="1:15" x14ac:dyDescent="0.25">
      <c r="A128" s="46" t="s">
        <v>517</v>
      </c>
      <c r="B128" t="s">
        <v>649</v>
      </c>
      <c r="C128"/>
      <c r="D128"/>
      <c r="E128">
        <v>26.129999999999995</v>
      </c>
      <c r="F128">
        <v>2263.8571428571427</v>
      </c>
      <c r="H128">
        <v>5.8714285714285719</v>
      </c>
      <c r="I128">
        <v>893.28571428571433</v>
      </c>
      <c r="J128">
        <v>1208.8571428571429</v>
      </c>
      <c r="M128" t="s">
        <v>211</v>
      </c>
      <c r="N128">
        <v>2.7345679012345681</v>
      </c>
      <c r="O128">
        <v>36.5</v>
      </c>
    </row>
    <row r="129" spans="1:15" x14ac:dyDescent="0.25">
      <c r="A129" s="46" t="s">
        <v>517</v>
      </c>
      <c r="B129" t="s">
        <v>658</v>
      </c>
      <c r="C129"/>
      <c r="D129"/>
      <c r="E129">
        <v>83.545714285714297</v>
      </c>
      <c r="F129">
        <v>3845.4285714285716</v>
      </c>
      <c r="H129">
        <v>4.9285714285714288</v>
      </c>
      <c r="I129">
        <v>1533</v>
      </c>
      <c r="J129">
        <v>1600.5714285714287</v>
      </c>
      <c r="M129" t="s">
        <v>214</v>
      </c>
      <c r="N129">
        <v>2.1860465116279069</v>
      </c>
      <c r="O129">
        <v>34</v>
      </c>
    </row>
    <row r="130" spans="1:15" x14ac:dyDescent="0.25">
      <c r="A130" s="46" t="s">
        <v>517</v>
      </c>
      <c r="B130" t="s">
        <v>659</v>
      </c>
      <c r="C130"/>
      <c r="D130"/>
      <c r="E130">
        <v>27.37</v>
      </c>
      <c r="F130">
        <v>1425.1428571428571</v>
      </c>
      <c r="H130">
        <v>5.4</v>
      </c>
      <c r="I130">
        <v>885.71428571428567</v>
      </c>
      <c r="J130">
        <v>1152.7142857142858</v>
      </c>
      <c r="M130" t="s">
        <v>284</v>
      </c>
      <c r="N130">
        <v>1.0711624441132637</v>
      </c>
      <c r="O130">
        <v>44.459999999999994</v>
      </c>
    </row>
    <row r="131" spans="1:15" x14ac:dyDescent="0.25">
      <c r="A131" s="43" t="s">
        <v>666</v>
      </c>
      <c r="B131" t="s">
        <v>670</v>
      </c>
      <c r="C131"/>
      <c r="D131"/>
      <c r="E131">
        <v>124.82</v>
      </c>
      <c r="F131">
        <v>13397.666666666666</v>
      </c>
      <c r="H131">
        <v>5.5666666666666664</v>
      </c>
      <c r="I131">
        <v>1068.6666666666667</v>
      </c>
      <c r="J131">
        <v>1999</v>
      </c>
      <c r="M131" t="s">
        <v>288</v>
      </c>
      <c r="N131">
        <v>0.93611660843480615</v>
      </c>
      <c r="O131">
        <v>666.9</v>
      </c>
    </row>
    <row r="132" spans="1:15" x14ac:dyDescent="0.25">
      <c r="A132" s="46" t="s">
        <v>666</v>
      </c>
      <c r="B132" t="s">
        <v>676</v>
      </c>
      <c r="C132"/>
      <c r="D132"/>
      <c r="E132">
        <v>57.336666666666673</v>
      </c>
      <c r="F132">
        <v>7430.666666666667</v>
      </c>
      <c r="H132">
        <v>6.7666666666666666</v>
      </c>
      <c r="I132">
        <v>970.66666666666663</v>
      </c>
      <c r="J132">
        <v>1655.3333333333333</v>
      </c>
      <c r="M132" t="s">
        <v>291</v>
      </c>
      <c r="N132">
        <v>5.7144528019023983</v>
      </c>
      <c r="O132">
        <v>84</v>
      </c>
    </row>
    <row r="133" spans="1:15" x14ac:dyDescent="0.25">
      <c r="A133" s="46" t="s">
        <v>666</v>
      </c>
      <c r="B133" t="s">
        <v>690</v>
      </c>
      <c r="C133"/>
      <c r="D133"/>
      <c r="E133">
        <v>11.373333333333333</v>
      </c>
      <c r="F133">
        <v>41.333333333333336</v>
      </c>
      <c r="H133">
        <v>3.6666666666666665</v>
      </c>
      <c r="I133">
        <v>183</v>
      </c>
      <c r="J133">
        <v>113.66666666666667</v>
      </c>
      <c r="M133" t="s">
        <v>295</v>
      </c>
      <c r="N133">
        <v>0.56931686528424674</v>
      </c>
      <c r="O133">
        <v>1600.56</v>
      </c>
    </row>
    <row r="134" spans="1:15" x14ac:dyDescent="0.25">
      <c r="A134" s="46" t="s">
        <v>666</v>
      </c>
      <c r="B134" t="s">
        <v>696</v>
      </c>
      <c r="C134"/>
      <c r="D134"/>
      <c r="E134">
        <v>5.29</v>
      </c>
      <c r="F134">
        <v>73</v>
      </c>
      <c r="H134">
        <v>3.6</v>
      </c>
      <c r="I134">
        <v>41.666666666666664</v>
      </c>
      <c r="J134">
        <v>60</v>
      </c>
      <c r="M134" t="s">
        <v>299</v>
      </c>
    </row>
    <row r="135" spans="1:15" x14ac:dyDescent="0.25">
      <c r="A135" s="46" t="s">
        <v>666</v>
      </c>
      <c r="B135" t="s">
        <v>709</v>
      </c>
      <c r="C135"/>
      <c r="D135"/>
      <c r="E135">
        <v>109.55666666666666</v>
      </c>
      <c r="F135">
        <v>11247.333333333334</v>
      </c>
      <c r="H135">
        <v>5.5666666666666673</v>
      </c>
      <c r="I135">
        <v>974</v>
      </c>
      <c r="J135">
        <v>1901</v>
      </c>
      <c r="M135" t="s">
        <v>303</v>
      </c>
      <c r="N135">
        <v>0.69936541512427275</v>
      </c>
      <c r="O135">
        <v>311.21999999999997</v>
      </c>
    </row>
    <row r="136" spans="1:15" x14ac:dyDescent="0.25">
      <c r="A136" s="46" t="s">
        <v>666</v>
      </c>
      <c r="B136" t="s">
        <v>714</v>
      </c>
      <c r="C136"/>
      <c r="D136"/>
      <c r="E136">
        <v>64.593333333333334</v>
      </c>
      <c r="F136">
        <v>6956</v>
      </c>
      <c r="H136">
        <v>5.8666666666666671</v>
      </c>
      <c r="I136">
        <v>747</v>
      </c>
      <c r="J136">
        <v>1617</v>
      </c>
      <c r="M136" t="s">
        <v>307</v>
      </c>
      <c r="N136">
        <v>0.80696009437416094</v>
      </c>
      <c r="O136">
        <v>622.43999999999994</v>
      </c>
    </row>
    <row r="137" spans="1:15" x14ac:dyDescent="0.25">
      <c r="A137" s="46" t="s">
        <v>666</v>
      </c>
      <c r="B137" t="s">
        <v>726</v>
      </c>
      <c r="C137"/>
      <c r="D137"/>
      <c r="E137">
        <v>40.46</v>
      </c>
      <c r="F137">
        <v>1649</v>
      </c>
      <c r="H137">
        <v>4.9000000000000004</v>
      </c>
      <c r="I137">
        <v>791.33333333333337</v>
      </c>
      <c r="J137">
        <v>694</v>
      </c>
      <c r="M137" t="s">
        <v>637</v>
      </c>
      <c r="N137">
        <v>7.2067996978806823</v>
      </c>
      <c r="O137">
        <v>177.42857142857142</v>
      </c>
    </row>
    <row r="138" spans="1:15" x14ac:dyDescent="0.25">
      <c r="A138" s="46" t="s">
        <v>666</v>
      </c>
      <c r="B138" t="s">
        <v>732</v>
      </c>
      <c r="C138"/>
      <c r="D138"/>
      <c r="E138">
        <v>19.72</v>
      </c>
      <c r="F138">
        <v>1195</v>
      </c>
      <c r="H138">
        <v>5.5333333333333341</v>
      </c>
      <c r="I138">
        <v>509</v>
      </c>
      <c r="J138">
        <v>585.66666666666663</v>
      </c>
      <c r="M138" t="s">
        <v>639</v>
      </c>
      <c r="N138">
        <v>6.0720909923702191</v>
      </c>
      <c r="O138">
        <v>140.14285714285714</v>
      </c>
    </row>
    <row r="139" spans="1:15" x14ac:dyDescent="0.25">
      <c r="A139" s="46" t="s">
        <v>666</v>
      </c>
      <c r="B139" t="s">
        <v>745</v>
      </c>
      <c r="C139"/>
      <c r="D139"/>
      <c r="E139">
        <v>31.683333333333334</v>
      </c>
      <c r="F139">
        <v>1096.6666666666667</v>
      </c>
      <c r="H139">
        <v>4.9666666666666659</v>
      </c>
      <c r="I139">
        <v>798.66666666666663</v>
      </c>
      <c r="J139">
        <v>671.33333333333337</v>
      </c>
      <c r="M139" t="s">
        <v>648</v>
      </c>
      <c r="N139">
        <v>5.1195951413935514</v>
      </c>
      <c r="O139">
        <v>440.57142857142856</v>
      </c>
    </row>
    <row r="140" spans="1:15" x14ac:dyDescent="0.25">
      <c r="A140" s="46" t="s">
        <v>666</v>
      </c>
      <c r="B140" t="s">
        <v>751</v>
      </c>
      <c r="C140"/>
      <c r="D140"/>
      <c r="E140">
        <v>26.900000000000002</v>
      </c>
      <c r="F140">
        <v>1324.3333333333333</v>
      </c>
      <c r="H140">
        <v>5.333333333333333</v>
      </c>
      <c r="I140">
        <v>647</v>
      </c>
      <c r="J140">
        <v>762</v>
      </c>
      <c r="M140" t="s">
        <v>649</v>
      </c>
      <c r="N140">
        <v>5.1735683176613243</v>
      </c>
      <c r="O140">
        <v>120.85714285714286</v>
      </c>
    </row>
    <row r="141" spans="1:15" x14ac:dyDescent="0.25">
      <c r="A141" s="46" t="s">
        <v>666</v>
      </c>
      <c r="B141" t="s">
        <v>762</v>
      </c>
      <c r="C141"/>
      <c r="D141"/>
      <c r="E141">
        <v>16.049999999999997</v>
      </c>
      <c r="F141">
        <v>1883.6666666666667</v>
      </c>
      <c r="H141">
        <v>6.833333333333333</v>
      </c>
      <c r="I141">
        <v>460.33333333333331</v>
      </c>
      <c r="J141">
        <v>329.66666666666669</v>
      </c>
      <c r="M141" t="s">
        <v>795</v>
      </c>
      <c r="N141">
        <v>0.53152434158020745</v>
      </c>
      <c r="O141">
        <v>474</v>
      </c>
    </row>
    <row r="142" spans="1:15" x14ac:dyDescent="0.25">
      <c r="A142" s="46" t="s">
        <v>666</v>
      </c>
      <c r="B142" t="s">
        <v>766</v>
      </c>
      <c r="C142"/>
      <c r="D142"/>
      <c r="E142">
        <v>34.383333333333333</v>
      </c>
      <c r="F142">
        <v>3382.6666666666665</v>
      </c>
      <c r="H142">
        <v>6.7</v>
      </c>
      <c r="I142">
        <v>1555.6666666666667</v>
      </c>
      <c r="J142">
        <v>929.66666666666663</v>
      </c>
      <c r="M142" t="s">
        <v>799</v>
      </c>
      <c r="N142">
        <v>0.40126422250316057</v>
      </c>
      <c r="O142">
        <v>439.33333333333331</v>
      </c>
    </row>
    <row r="143" spans="1:15" x14ac:dyDescent="0.25">
      <c r="A143" s="46" t="s">
        <v>666</v>
      </c>
      <c r="B143" t="s">
        <v>776</v>
      </c>
      <c r="C143"/>
      <c r="D143"/>
      <c r="E143">
        <v>18.516666666666669</v>
      </c>
      <c r="F143">
        <v>71</v>
      </c>
      <c r="H143">
        <v>5.333333333333333</v>
      </c>
      <c r="I143">
        <v>1281.3333333333333</v>
      </c>
      <c r="J143">
        <v>232.33333333333334</v>
      </c>
      <c r="M143" t="s">
        <v>658</v>
      </c>
      <c r="N143">
        <v>6.7877043737233524</v>
      </c>
      <c r="O143">
        <v>263.28571428571428</v>
      </c>
    </row>
    <row r="144" spans="1:15" x14ac:dyDescent="0.25">
      <c r="A144" s="46" t="s">
        <v>666</v>
      </c>
      <c r="B144" t="s">
        <v>782</v>
      </c>
      <c r="C144"/>
      <c r="D144"/>
      <c r="E144">
        <v>12.51</v>
      </c>
      <c r="F144">
        <v>104.66666666666667</v>
      </c>
      <c r="H144">
        <v>5.0666666666666664</v>
      </c>
      <c r="I144">
        <v>834</v>
      </c>
      <c r="J144">
        <v>184.66666666666666</v>
      </c>
      <c r="M144" t="s">
        <v>659</v>
      </c>
      <c r="N144">
        <v>5.4502405858151768</v>
      </c>
      <c r="O144">
        <v>95.428571428571431</v>
      </c>
    </row>
    <row r="145" spans="1:15" x14ac:dyDescent="0.25">
      <c r="A145" s="46" t="s">
        <v>666</v>
      </c>
      <c r="B145" t="s">
        <v>795</v>
      </c>
      <c r="C145"/>
      <c r="D145"/>
      <c r="E145">
        <v>93.783333333333317</v>
      </c>
      <c r="F145">
        <v>10828.333333333334</v>
      </c>
      <c r="H145">
        <v>5.8</v>
      </c>
      <c r="I145">
        <v>888</v>
      </c>
      <c r="J145">
        <v>1670.6666666666667</v>
      </c>
      <c r="M145" t="s">
        <v>218</v>
      </c>
      <c r="N145">
        <v>3.0666666666666669</v>
      </c>
      <c r="O145">
        <v>72</v>
      </c>
    </row>
    <row r="146" spans="1:15" x14ac:dyDescent="0.25">
      <c r="A146" s="46" t="s">
        <v>666</v>
      </c>
      <c r="B146" t="s">
        <v>799</v>
      </c>
      <c r="C146"/>
      <c r="D146"/>
      <c r="E146">
        <v>88.206666666666663</v>
      </c>
      <c r="F146">
        <v>10388</v>
      </c>
      <c r="H146">
        <v>6.2333333333333334</v>
      </c>
      <c r="I146">
        <v>1058</v>
      </c>
      <c r="J146">
        <v>2636.6666666666665</v>
      </c>
      <c r="M146" t="s">
        <v>221</v>
      </c>
      <c r="N146">
        <v>4.625</v>
      </c>
      <c r="O146">
        <v>21</v>
      </c>
    </row>
    <row r="147" spans="1:15" x14ac:dyDescent="0.25">
      <c r="A147" s="43"/>
      <c r="C147"/>
      <c r="D147"/>
      <c r="E147"/>
      <c r="F147"/>
      <c r="M147" t="s">
        <v>225</v>
      </c>
      <c r="N147">
        <v>3.5438596491228069</v>
      </c>
      <c r="O147">
        <v>47.5</v>
      </c>
    </row>
    <row r="148" spans="1:15" x14ac:dyDescent="0.25">
      <c r="M148" t="s">
        <v>230</v>
      </c>
      <c r="N148">
        <v>0.92297021200724716</v>
      </c>
      <c r="O148">
        <v>14.778099590716051</v>
      </c>
    </row>
    <row r="149" spans="1:15" x14ac:dyDescent="0.25">
      <c r="M149" t="s">
        <v>228</v>
      </c>
      <c r="N149">
        <v>3.9767441860465116</v>
      </c>
      <c r="O149">
        <v>29</v>
      </c>
    </row>
  </sheetData>
  <conditionalFormatting sqref="A1">
    <cfRule type="duplicateValues" dxfId="2" priority="1"/>
  </conditionalFormatting>
  <conditionalFormatting sqref="B1:B1048576">
    <cfRule type="duplicateValues" dxfId="1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1249C-0763-4258-A7D9-106352C9EC1B}">
  <dimension ref="A1:BP345"/>
  <sheetViews>
    <sheetView topLeftCell="AA1" workbookViewId="0">
      <selection activeCell="AR1" sqref="AR1:AY1"/>
    </sheetView>
  </sheetViews>
  <sheetFormatPr defaultRowHeight="15" x14ac:dyDescent="0.25"/>
  <cols>
    <col min="1" max="1" width="30.28515625" customWidth="1"/>
    <col min="2" max="2" width="10.140625" customWidth="1"/>
    <col min="5" max="5" width="12.42578125" customWidth="1"/>
    <col min="6" max="6" width="12.140625" customWidth="1"/>
    <col min="7" max="7" width="11" customWidth="1"/>
    <col min="10" max="10" width="30.28515625" customWidth="1"/>
    <col min="11" max="11" width="10.140625" customWidth="1"/>
    <col min="14" max="14" width="9.140625" style="13"/>
    <col min="17" max="17" width="11.140625" customWidth="1"/>
    <col min="18" max="18" width="10.42578125" customWidth="1"/>
    <col min="19" max="21" width="10.5703125" customWidth="1"/>
    <col min="22" max="22" width="30.28515625" customWidth="1"/>
    <col min="23" max="25" width="13.42578125" customWidth="1"/>
    <col min="26" max="26" width="14.140625" style="45" customWidth="1"/>
    <col min="27" max="27" width="16.140625" customWidth="1"/>
    <col min="29" max="29" width="9.140625" style="25"/>
    <col min="31" max="31" width="20.140625" customWidth="1"/>
    <col min="36" max="36" width="20.140625" customWidth="1"/>
    <col min="40" max="40" width="20.7109375" customWidth="1"/>
    <col min="41" max="41" width="9.140625" style="8"/>
    <col min="42" max="42" width="12.140625" style="25" customWidth="1"/>
    <col min="44" max="44" width="25" customWidth="1"/>
    <col min="49" max="49" width="10.42578125" customWidth="1"/>
    <col min="51" max="51" width="23.5703125" customWidth="1"/>
    <col min="53" max="53" width="11.85546875" customWidth="1"/>
    <col min="56" max="56" width="18.5703125" customWidth="1"/>
    <col min="63" max="63" width="18.140625" customWidth="1"/>
    <col min="67" max="67" width="30.28515625" customWidth="1"/>
  </cols>
  <sheetData>
    <row r="1" spans="1:68" ht="90" customHeight="1" x14ac:dyDescent="0.25">
      <c r="A1" s="74" t="s">
        <v>983</v>
      </c>
      <c r="B1" s="74" t="s">
        <v>0</v>
      </c>
      <c r="C1" s="74" t="s">
        <v>984</v>
      </c>
      <c r="D1" s="74" t="s">
        <v>11</v>
      </c>
      <c r="E1" s="74" t="s">
        <v>985</v>
      </c>
      <c r="F1" s="75" t="s">
        <v>1080</v>
      </c>
      <c r="G1" s="75" t="s">
        <v>986</v>
      </c>
      <c r="H1" s="75" t="s">
        <v>1079</v>
      </c>
      <c r="J1" s="76" t="s">
        <v>983</v>
      </c>
      <c r="K1" s="76" t="s">
        <v>0</v>
      </c>
      <c r="L1" s="76" t="s">
        <v>984</v>
      </c>
      <c r="M1" s="76" t="s">
        <v>11</v>
      </c>
      <c r="N1" s="97" t="s">
        <v>987</v>
      </c>
      <c r="O1" s="77" t="s">
        <v>988</v>
      </c>
      <c r="P1" s="77" t="s">
        <v>989</v>
      </c>
      <c r="Q1" s="78" t="s">
        <v>990</v>
      </c>
      <c r="R1" s="78" t="s">
        <v>991</v>
      </c>
      <c r="S1" s="78" t="s">
        <v>992</v>
      </c>
      <c r="T1" s="77" t="s">
        <v>993</v>
      </c>
      <c r="U1" s="79"/>
      <c r="V1" s="74" t="s">
        <v>983</v>
      </c>
      <c r="W1" s="80" t="s">
        <v>994</v>
      </c>
      <c r="X1" s="81" t="s">
        <v>995</v>
      </c>
      <c r="Y1" s="82" t="s">
        <v>996</v>
      </c>
      <c r="Z1" s="96" t="s">
        <v>997</v>
      </c>
      <c r="AA1" s="83" t="s">
        <v>998</v>
      </c>
      <c r="AB1" s="81" t="s">
        <v>999</v>
      </c>
      <c r="AE1" s="113" t="s">
        <v>1109</v>
      </c>
      <c r="AF1" s="112" t="s">
        <v>1105</v>
      </c>
      <c r="AG1" s="112" t="s">
        <v>1106</v>
      </c>
      <c r="AH1" s="112" t="s">
        <v>1107</v>
      </c>
      <c r="AI1" s="114"/>
      <c r="AJ1" s="112" t="s">
        <v>1108</v>
      </c>
      <c r="AK1" s="112" t="s">
        <v>1104</v>
      </c>
      <c r="AL1" s="112"/>
      <c r="AN1" s="19" t="s">
        <v>1000</v>
      </c>
      <c r="AO1" s="84" t="s">
        <v>1001</v>
      </c>
      <c r="AP1" s="85" t="s">
        <v>1002</v>
      </c>
      <c r="AR1" s="19" t="s">
        <v>1003</v>
      </c>
      <c r="AS1" s="19" t="s">
        <v>1004</v>
      </c>
      <c r="AT1" s="19" t="s">
        <v>1005</v>
      </c>
      <c r="AU1" s="26" t="s">
        <v>1030</v>
      </c>
      <c r="AV1" s="26" t="s">
        <v>1031</v>
      </c>
      <c r="AW1" s="19" t="s">
        <v>1006</v>
      </c>
      <c r="AX1" s="19" t="s">
        <v>1007</v>
      </c>
      <c r="AY1" s="19" t="s">
        <v>1008</v>
      </c>
      <c r="AZ1" s="19" t="s">
        <v>1009</v>
      </c>
      <c r="BA1" s="19" t="s">
        <v>1028</v>
      </c>
      <c r="BB1" s="19" t="s">
        <v>1010</v>
      </c>
      <c r="BC1" s="19"/>
      <c r="BD1" s="18" t="s">
        <v>1033</v>
      </c>
      <c r="BE1" s="26" t="s">
        <v>1030</v>
      </c>
      <c r="BF1" s="26" t="s">
        <v>1031</v>
      </c>
      <c r="BG1" s="26" t="s">
        <v>1026</v>
      </c>
      <c r="BH1" s="26" t="s">
        <v>1027</v>
      </c>
      <c r="BK1" s="18" t="s">
        <v>1033</v>
      </c>
      <c r="BL1" s="18" t="s">
        <v>1031</v>
      </c>
      <c r="BM1" s="18" t="s">
        <v>1032</v>
      </c>
      <c r="BN1" s="18"/>
      <c r="BO1" s="18" t="s">
        <v>1000</v>
      </c>
      <c r="BP1" s="18" t="s">
        <v>1038</v>
      </c>
    </row>
    <row r="2" spans="1:68" x14ac:dyDescent="0.25">
      <c r="A2" s="43" t="s">
        <v>22</v>
      </c>
      <c r="B2" s="46" t="s">
        <v>19</v>
      </c>
      <c r="C2">
        <v>1</v>
      </c>
      <c r="D2">
        <v>2007</v>
      </c>
      <c r="E2" s="20">
        <v>23</v>
      </c>
      <c r="F2" s="20">
        <v>4</v>
      </c>
      <c r="G2" s="44">
        <v>5.3695652173913047</v>
      </c>
      <c r="H2" s="44">
        <v>17.391304347826086</v>
      </c>
      <c r="J2" s="43" t="s">
        <v>22</v>
      </c>
      <c r="K2" s="46" t="s">
        <v>19</v>
      </c>
      <c r="L2">
        <v>1</v>
      </c>
      <c r="M2">
        <v>2007</v>
      </c>
      <c r="N2" s="13">
        <v>1</v>
      </c>
      <c r="O2" s="13">
        <v>0</v>
      </c>
      <c r="P2" s="44">
        <v>6</v>
      </c>
      <c r="Q2" s="45">
        <f>(O2/N2)*100</f>
        <v>0</v>
      </c>
      <c r="R2">
        <v>0</v>
      </c>
      <c r="S2">
        <v>0</v>
      </c>
      <c r="T2">
        <v>0</v>
      </c>
      <c r="V2" s="43" t="s">
        <v>22</v>
      </c>
      <c r="W2">
        <v>333.57324999999997</v>
      </c>
      <c r="X2" s="44">
        <v>71.338333333333324</v>
      </c>
      <c r="Y2" s="23"/>
      <c r="Z2" s="44">
        <f>(X2/W2)*100</f>
        <v>21.386107349235388</v>
      </c>
      <c r="AA2" s="44">
        <f t="shared" ref="AA2:AA65" si="0">(Y2/W2)*100</f>
        <v>0</v>
      </c>
      <c r="AB2" s="25">
        <v>3.3913043478260869</v>
      </c>
      <c r="AE2" t="s">
        <v>22</v>
      </c>
      <c r="AF2">
        <v>66.003749999999997</v>
      </c>
      <c r="AG2">
        <v>189.50125</v>
      </c>
      <c r="AH2">
        <v>8.8887500000000017</v>
      </c>
      <c r="AJ2" t="s">
        <v>22</v>
      </c>
      <c r="AK2">
        <v>0.2525</v>
      </c>
      <c r="AN2" t="s">
        <v>22</v>
      </c>
      <c r="AO2" s="8">
        <v>88.4</v>
      </c>
      <c r="AP2" s="25">
        <v>373.58000000000004</v>
      </c>
      <c r="AR2" t="s">
        <v>22</v>
      </c>
      <c r="AS2">
        <v>23</v>
      </c>
      <c r="AT2">
        <v>123.5</v>
      </c>
      <c r="AU2">
        <v>23</v>
      </c>
      <c r="AV2" s="21">
        <v>0</v>
      </c>
      <c r="AW2" s="45">
        <f>AV2/(AV2+AU2)*100</f>
        <v>0</v>
      </c>
      <c r="AX2">
        <v>5.3695652173913047</v>
      </c>
      <c r="AY2" s="23">
        <v>3.262</v>
      </c>
      <c r="AZ2">
        <v>3.2149999999999999</v>
      </c>
      <c r="BA2">
        <v>0</v>
      </c>
      <c r="BB2">
        <v>22</v>
      </c>
      <c r="BD2" t="s">
        <v>22</v>
      </c>
      <c r="BE2">
        <v>23</v>
      </c>
      <c r="BF2" s="21">
        <v>0</v>
      </c>
      <c r="BG2" s="25">
        <v>3.262</v>
      </c>
      <c r="BH2" s="21" t="s">
        <v>925</v>
      </c>
      <c r="BK2" t="s">
        <v>30</v>
      </c>
      <c r="BL2">
        <v>1</v>
      </c>
      <c r="BM2">
        <v>0</v>
      </c>
      <c r="BO2" s="87" t="s">
        <v>22</v>
      </c>
      <c r="BP2">
        <v>5.3409090909090908</v>
      </c>
    </row>
    <row r="3" spans="1:68" x14ac:dyDescent="0.25">
      <c r="A3" s="43" t="s">
        <v>30</v>
      </c>
      <c r="B3" s="46" t="s">
        <v>19</v>
      </c>
      <c r="C3">
        <v>2</v>
      </c>
      <c r="D3">
        <v>2022</v>
      </c>
      <c r="E3" s="20">
        <v>28</v>
      </c>
      <c r="F3" s="20">
        <v>5</v>
      </c>
      <c r="G3" s="44">
        <v>4.8928571428571432</v>
      </c>
      <c r="H3" s="44">
        <v>17.857142857142858</v>
      </c>
      <c r="J3" s="43" t="s">
        <v>30</v>
      </c>
      <c r="K3" s="46" t="s">
        <v>19</v>
      </c>
      <c r="L3">
        <v>2</v>
      </c>
      <c r="M3">
        <v>2022</v>
      </c>
      <c r="N3" s="13">
        <v>3</v>
      </c>
      <c r="O3" s="13">
        <v>0</v>
      </c>
      <c r="P3" s="44">
        <v>6.333333333333333</v>
      </c>
      <c r="Q3" s="45">
        <f t="shared" ref="Q3:Q66" si="1">(O3/N3)*100</f>
        <v>0</v>
      </c>
      <c r="R3">
        <v>0</v>
      </c>
      <c r="S3">
        <v>3.5714285714285712</v>
      </c>
      <c r="T3">
        <v>3.5714285714285712</v>
      </c>
      <c r="V3" s="43" t="s">
        <v>30</v>
      </c>
      <c r="W3">
        <v>277.03375000000005</v>
      </c>
      <c r="X3" s="44">
        <v>5.0387499999999994</v>
      </c>
      <c r="Y3" s="23">
        <v>0.05</v>
      </c>
      <c r="Z3" s="44">
        <f t="shared" ref="Z3:Z66" si="2">(X3/W3)*100</f>
        <v>1.8188217139608436</v>
      </c>
      <c r="AA3" s="44">
        <f t="shared" si="0"/>
        <v>1.8048342485347001E-2</v>
      </c>
      <c r="AB3" s="25">
        <v>3.0714285714285716</v>
      </c>
      <c r="AE3" t="s">
        <v>30</v>
      </c>
      <c r="AF3">
        <v>1.6537500000000001</v>
      </c>
      <c r="AG3">
        <v>192.88875000000002</v>
      </c>
      <c r="AH3">
        <v>2.9775000000000005</v>
      </c>
      <c r="AJ3" t="s">
        <v>30</v>
      </c>
      <c r="AK3">
        <v>1.2500000000000001E-2</v>
      </c>
      <c r="AN3" t="s">
        <v>30</v>
      </c>
      <c r="AO3" s="8">
        <v>55</v>
      </c>
      <c r="AP3" s="25">
        <v>352.25</v>
      </c>
      <c r="AR3" t="s">
        <v>30</v>
      </c>
      <c r="AS3">
        <v>28</v>
      </c>
      <c r="AT3">
        <v>137</v>
      </c>
      <c r="AU3">
        <v>27</v>
      </c>
      <c r="AV3" s="21">
        <v>1</v>
      </c>
      <c r="AW3" s="45">
        <f t="shared" ref="AW3:AW66" si="3">AV3/(AV3+AU3)*100</f>
        <v>3.5714285714285712</v>
      </c>
      <c r="AX3">
        <v>4.8928571428571432</v>
      </c>
      <c r="AY3" s="23">
        <v>3.3780000000000001</v>
      </c>
      <c r="AZ3">
        <v>3.2650000000000001</v>
      </c>
      <c r="BA3">
        <v>1.5760000000000001</v>
      </c>
      <c r="BB3">
        <v>25</v>
      </c>
      <c r="BD3" t="s">
        <v>30</v>
      </c>
      <c r="BE3">
        <v>27</v>
      </c>
      <c r="BF3" s="21">
        <v>1</v>
      </c>
      <c r="BG3" s="25">
        <v>3.3410000000000002</v>
      </c>
      <c r="BH3" s="21">
        <v>0</v>
      </c>
      <c r="BK3" t="s">
        <v>670</v>
      </c>
      <c r="BL3">
        <v>1</v>
      </c>
      <c r="BM3">
        <v>0</v>
      </c>
      <c r="BO3" s="87" t="s">
        <v>30</v>
      </c>
      <c r="BP3">
        <v>4.72</v>
      </c>
    </row>
    <row r="4" spans="1:68" x14ac:dyDescent="0.25">
      <c r="A4" s="43" t="s">
        <v>670</v>
      </c>
      <c r="B4" s="46" t="s">
        <v>666</v>
      </c>
      <c r="C4">
        <v>1</v>
      </c>
      <c r="D4">
        <v>2013</v>
      </c>
      <c r="E4" s="20">
        <v>4</v>
      </c>
      <c r="F4" s="20">
        <v>4</v>
      </c>
      <c r="G4" s="44">
        <v>5.5</v>
      </c>
      <c r="H4" s="44">
        <v>100</v>
      </c>
      <c r="J4" s="43" t="s">
        <v>670</v>
      </c>
      <c r="K4" s="46" t="s">
        <v>666</v>
      </c>
      <c r="L4">
        <v>1</v>
      </c>
      <c r="M4">
        <v>2013</v>
      </c>
      <c r="N4" s="13">
        <v>4</v>
      </c>
      <c r="O4" s="13">
        <v>4</v>
      </c>
      <c r="P4" s="44">
        <v>5.5</v>
      </c>
      <c r="Q4" s="45">
        <f t="shared" si="1"/>
        <v>100</v>
      </c>
      <c r="R4">
        <v>25</v>
      </c>
      <c r="S4">
        <v>25</v>
      </c>
      <c r="T4">
        <v>0</v>
      </c>
      <c r="V4" s="43" t="s">
        <v>670</v>
      </c>
      <c r="W4">
        <v>157.5</v>
      </c>
      <c r="X4" s="44">
        <v>157.5</v>
      </c>
      <c r="Y4" s="23">
        <v>5</v>
      </c>
      <c r="Z4" s="44">
        <f t="shared" si="2"/>
        <v>100</v>
      </c>
      <c r="AA4" s="44">
        <f t="shared" si="0"/>
        <v>3.1746031746031744</v>
      </c>
      <c r="AB4" s="25">
        <v>4.75</v>
      </c>
      <c r="AE4" t="s">
        <v>690</v>
      </c>
      <c r="AF4">
        <v>94.67</v>
      </c>
      <c r="AG4">
        <v>46.173333333333325</v>
      </c>
      <c r="AH4">
        <v>9.178333333333331</v>
      </c>
      <c r="AJ4" t="s">
        <v>670</v>
      </c>
      <c r="AK4">
        <v>120.83333333333333</v>
      </c>
      <c r="AN4" t="s">
        <v>690</v>
      </c>
      <c r="AO4" s="8">
        <v>859.66666666666663</v>
      </c>
      <c r="AP4" s="25">
        <v>2196.1833333333329</v>
      </c>
      <c r="AR4" t="s">
        <v>670</v>
      </c>
      <c r="AS4">
        <v>4</v>
      </c>
      <c r="AT4">
        <v>22</v>
      </c>
      <c r="AU4">
        <v>3</v>
      </c>
      <c r="AV4" s="21">
        <v>1</v>
      </c>
      <c r="AW4" s="45">
        <f t="shared" si="3"/>
        <v>25</v>
      </c>
      <c r="AX4">
        <v>5.5</v>
      </c>
      <c r="AY4" s="23">
        <v>1.4890000000000001</v>
      </c>
      <c r="AZ4" t="s">
        <v>925</v>
      </c>
      <c r="BA4">
        <v>1.4890000000000001</v>
      </c>
      <c r="BB4" t="s">
        <v>925</v>
      </c>
      <c r="BD4" t="s">
        <v>670</v>
      </c>
      <c r="BE4">
        <v>3</v>
      </c>
      <c r="BF4" s="21">
        <v>1</v>
      </c>
      <c r="BG4" s="25">
        <v>1.1879999999999999</v>
      </c>
      <c r="BH4" s="21">
        <v>0</v>
      </c>
      <c r="BK4" t="s">
        <v>676</v>
      </c>
      <c r="BL4">
        <v>1</v>
      </c>
      <c r="BM4">
        <v>0</v>
      </c>
      <c r="BO4" s="87" t="s">
        <v>690</v>
      </c>
      <c r="BP4">
        <v>5.0588235294117645</v>
      </c>
    </row>
    <row r="5" spans="1:68" x14ac:dyDescent="0.25">
      <c r="A5" s="43" t="s">
        <v>676</v>
      </c>
      <c r="B5" s="46" t="s">
        <v>666</v>
      </c>
      <c r="C5">
        <v>2</v>
      </c>
      <c r="D5">
        <v>2016</v>
      </c>
      <c r="E5" s="20">
        <v>8</v>
      </c>
      <c r="F5" s="20">
        <v>7</v>
      </c>
      <c r="G5" s="44">
        <v>6.125</v>
      </c>
      <c r="H5" s="44">
        <v>87.5</v>
      </c>
      <c r="J5" s="43" t="s">
        <v>676</v>
      </c>
      <c r="K5" s="46" t="s">
        <v>666</v>
      </c>
      <c r="L5">
        <v>2</v>
      </c>
      <c r="M5">
        <v>2016</v>
      </c>
      <c r="N5" s="13">
        <v>8</v>
      </c>
      <c r="O5" s="13">
        <v>7</v>
      </c>
      <c r="P5" s="44">
        <v>6.125</v>
      </c>
      <c r="Q5" s="45">
        <f t="shared" si="1"/>
        <v>87.5</v>
      </c>
      <c r="R5">
        <v>12.5</v>
      </c>
      <c r="S5">
        <v>12.5</v>
      </c>
      <c r="T5">
        <v>0</v>
      </c>
      <c r="V5" s="43" t="s">
        <v>676</v>
      </c>
      <c r="W5">
        <v>48.734166666666667</v>
      </c>
      <c r="X5" s="44">
        <v>46.731666666666669</v>
      </c>
      <c r="Y5" s="23">
        <v>12.668333333333335</v>
      </c>
      <c r="Z5" s="44">
        <f t="shared" si="2"/>
        <v>95.890973136574274</v>
      </c>
      <c r="AA5" s="44">
        <f t="shared" si="0"/>
        <v>25.994767531334968</v>
      </c>
      <c r="AB5" s="25">
        <v>4.75</v>
      </c>
      <c r="AE5" t="s">
        <v>696</v>
      </c>
      <c r="AF5">
        <v>89.839999999999989</v>
      </c>
      <c r="AG5">
        <v>49.50333333333333</v>
      </c>
      <c r="AH5">
        <v>4.6833333333333345</v>
      </c>
      <c r="AJ5" t="s">
        <v>676</v>
      </c>
      <c r="AK5">
        <v>35.691666666666663</v>
      </c>
      <c r="AN5" t="s">
        <v>696</v>
      </c>
      <c r="AO5" s="8">
        <v>580.66666666666652</v>
      </c>
      <c r="AP5" s="25">
        <v>1534.3000000000004</v>
      </c>
      <c r="AR5" t="s">
        <v>676</v>
      </c>
      <c r="AS5">
        <v>8</v>
      </c>
      <c r="AT5">
        <v>49</v>
      </c>
      <c r="AU5">
        <v>7</v>
      </c>
      <c r="AV5" s="21">
        <v>1</v>
      </c>
      <c r="AW5" s="45">
        <f t="shared" si="3"/>
        <v>12.5</v>
      </c>
      <c r="AX5">
        <v>6.125</v>
      </c>
      <c r="AY5" s="23">
        <v>2.1960000000000002</v>
      </c>
      <c r="AZ5" t="s">
        <v>925</v>
      </c>
      <c r="BA5">
        <v>2.1960000000000002</v>
      </c>
      <c r="BB5" t="s">
        <v>925</v>
      </c>
      <c r="BD5" t="s">
        <v>676</v>
      </c>
      <c r="BE5">
        <v>7</v>
      </c>
      <c r="BF5" s="21">
        <v>1</v>
      </c>
      <c r="BG5" s="25">
        <v>2.069</v>
      </c>
      <c r="BH5" s="21">
        <v>0</v>
      </c>
      <c r="BK5" t="s">
        <v>48</v>
      </c>
      <c r="BL5">
        <v>1</v>
      </c>
      <c r="BM5">
        <v>0</v>
      </c>
      <c r="BO5" s="87" t="s">
        <v>696</v>
      </c>
      <c r="BP5">
        <v>5.166666666666667</v>
      </c>
    </row>
    <row r="6" spans="1:68" x14ac:dyDescent="0.25">
      <c r="A6" s="43" t="s">
        <v>690</v>
      </c>
      <c r="B6" s="46" t="s">
        <v>666</v>
      </c>
      <c r="C6">
        <v>1</v>
      </c>
      <c r="D6">
        <v>2013</v>
      </c>
      <c r="E6" s="20">
        <v>21</v>
      </c>
      <c r="F6" s="20">
        <v>5</v>
      </c>
      <c r="G6" s="44">
        <v>5.35</v>
      </c>
      <c r="H6" s="44">
        <v>23.809523809523807</v>
      </c>
      <c r="J6" s="43" t="s">
        <v>690</v>
      </c>
      <c r="K6" s="46" t="s">
        <v>666</v>
      </c>
      <c r="L6">
        <v>1</v>
      </c>
      <c r="M6">
        <v>2013</v>
      </c>
      <c r="N6" s="13">
        <v>3</v>
      </c>
      <c r="O6" s="13">
        <v>1</v>
      </c>
      <c r="P6" s="44">
        <v>7</v>
      </c>
      <c r="Q6" s="45">
        <f t="shared" si="1"/>
        <v>33.333333333333329</v>
      </c>
      <c r="R6">
        <v>0</v>
      </c>
      <c r="S6">
        <v>0</v>
      </c>
      <c r="T6">
        <v>0</v>
      </c>
      <c r="V6" s="43" t="s">
        <v>690</v>
      </c>
      <c r="W6">
        <v>155.3775</v>
      </c>
      <c r="X6" s="44">
        <v>13.178333333333333</v>
      </c>
      <c r="Y6" s="23"/>
      <c r="Z6" s="44">
        <f t="shared" si="2"/>
        <v>8.4814939958059146</v>
      </c>
      <c r="AA6" s="44">
        <f t="shared" si="0"/>
        <v>0</v>
      </c>
      <c r="AB6" s="25">
        <v>3.45</v>
      </c>
      <c r="AE6" t="s">
        <v>237</v>
      </c>
      <c r="AF6">
        <v>103.90899999999999</v>
      </c>
      <c r="AG6">
        <v>152.20599999999999</v>
      </c>
      <c r="AH6">
        <v>3.2030000000000003</v>
      </c>
      <c r="AJ6" t="s">
        <v>690</v>
      </c>
      <c r="AK6">
        <v>1.01</v>
      </c>
      <c r="AN6" t="s">
        <v>237</v>
      </c>
      <c r="AO6" s="8">
        <v>28.400000000000002</v>
      </c>
      <c r="AP6" s="25">
        <v>509.58000000000004</v>
      </c>
      <c r="AR6" t="s">
        <v>690</v>
      </c>
      <c r="AS6">
        <v>20</v>
      </c>
      <c r="AT6">
        <v>107</v>
      </c>
      <c r="AU6">
        <v>20</v>
      </c>
      <c r="AV6" s="21">
        <v>0</v>
      </c>
      <c r="AW6" s="45">
        <f t="shared" si="3"/>
        <v>0</v>
      </c>
      <c r="AX6">
        <v>5.35</v>
      </c>
      <c r="AY6" s="23">
        <v>3.22</v>
      </c>
      <c r="AZ6">
        <v>3.0579999999999998</v>
      </c>
      <c r="BA6">
        <v>1.294</v>
      </c>
      <c r="BB6">
        <v>18</v>
      </c>
      <c r="BD6" t="s">
        <v>690</v>
      </c>
      <c r="BE6">
        <v>20</v>
      </c>
      <c r="BF6" s="21">
        <v>0</v>
      </c>
      <c r="BG6" s="25">
        <v>3.169</v>
      </c>
      <c r="BH6" s="21" t="s">
        <v>925</v>
      </c>
      <c r="BK6" t="s">
        <v>56</v>
      </c>
      <c r="BL6">
        <v>2</v>
      </c>
      <c r="BM6">
        <v>1.0509999999999999</v>
      </c>
      <c r="BO6" s="87" t="s">
        <v>237</v>
      </c>
      <c r="BP6">
        <v>6</v>
      </c>
    </row>
    <row r="7" spans="1:68" x14ac:dyDescent="0.25">
      <c r="A7" s="43" t="s">
        <v>696</v>
      </c>
      <c r="B7" s="46" t="s">
        <v>666</v>
      </c>
      <c r="C7">
        <v>2</v>
      </c>
      <c r="D7">
        <v>2016</v>
      </c>
      <c r="E7" s="20">
        <v>20</v>
      </c>
      <c r="F7" s="20">
        <v>5</v>
      </c>
      <c r="G7" s="44">
        <v>5.3</v>
      </c>
      <c r="H7" s="44">
        <v>25</v>
      </c>
      <c r="J7" s="43" t="s">
        <v>696</v>
      </c>
      <c r="K7" s="46" t="s">
        <v>666</v>
      </c>
      <c r="L7">
        <v>2</v>
      </c>
      <c r="M7">
        <v>2016</v>
      </c>
      <c r="N7" s="13">
        <v>2</v>
      </c>
      <c r="O7" s="13">
        <v>1</v>
      </c>
      <c r="P7" s="44">
        <v>6.5</v>
      </c>
      <c r="Q7" s="45">
        <f t="shared" si="1"/>
        <v>50</v>
      </c>
      <c r="R7">
        <v>0</v>
      </c>
      <c r="S7">
        <v>0</v>
      </c>
      <c r="T7">
        <v>0</v>
      </c>
      <c r="V7" s="43" t="s">
        <v>696</v>
      </c>
      <c r="W7">
        <v>149.04249999999999</v>
      </c>
      <c r="X7" s="44">
        <v>11.009166666666665</v>
      </c>
      <c r="Y7" s="23"/>
      <c r="Z7" s="44">
        <f t="shared" si="2"/>
        <v>7.3865955460131607</v>
      </c>
      <c r="AA7" s="44">
        <f t="shared" si="0"/>
        <v>0</v>
      </c>
      <c r="AB7" s="25">
        <v>3.4</v>
      </c>
      <c r="AE7" t="s">
        <v>241</v>
      </c>
      <c r="AF7">
        <v>58.202999999999996</v>
      </c>
      <c r="AG7">
        <v>59.802999999999997</v>
      </c>
      <c r="AH7">
        <v>2.5050000000000003</v>
      </c>
      <c r="AJ7" t="s">
        <v>696</v>
      </c>
      <c r="AK7">
        <v>1.3366666666666667</v>
      </c>
      <c r="AN7" t="s">
        <v>241</v>
      </c>
      <c r="AO7" s="8">
        <v>30.4</v>
      </c>
      <c r="AP7" s="25">
        <v>481.47999999999996</v>
      </c>
      <c r="AR7" t="s">
        <v>696</v>
      </c>
      <c r="AS7">
        <v>20</v>
      </c>
      <c r="AT7">
        <v>106</v>
      </c>
      <c r="AU7">
        <v>20</v>
      </c>
      <c r="AV7" s="21">
        <v>0</v>
      </c>
      <c r="AW7" s="45">
        <f t="shared" si="3"/>
        <v>0</v>
      </c>
      <c r="AX7">
        <v>5.3</v>
      </c>
      <c r="AY7" s="23">
        <v>3.1789999999999998</v>
      </c>
      <c r="AZ7">
        <v>3.0680000000000001</v>
      </c>
      <c r="BA7">
        <v>0.82110000000000005</v>
      </c>
      <c r="BB7">
        <v>18</v>
      </c>
      <c r="BD7" t="s">
        <v>696</v>
      </c>
      <c r="BE7">
        <v>20</v>
      </c>
      <c r="BF7" s="21">
        <v>0</v>
      </c>
      <c r="BG7" s="25">
        <v>3.1789999999999998</v>
      </c>
      <c r="BH7" s="21" t="s">
        <v>925</v>
      </c>
      <c r="BK7" t="s">
        <v>726</v>
      </c>
      <c r="BL7">
        <v>2</v>
      </c>
      <c r="BM7">
        <v>0.745</v>
      </c>
      <c r="BO7" s="87" t="s">
        <v>241</v>
      </c>
      <c r="BP7">
        <v>6.166666666666667</v>
      </c>
    </row>
    <row r="8" spans="1:68" x14ac:dyDescent="0.25">
      <c r="A8" s="43" t="s">
        <v>237</v>
      </c>
      <c r="B8" s="46" t="s">
        <v>234</v>
      </c>
      <c r="C8">
        <v>1</v>
      </c>
      <c r="D8">
        <v>2011</v>
      </c>
      <c r="E8" s="20">
        <v>20</v>
      </c>
      <c r="F8" s="20">
        <v>7</v>
      </c>
      <c r="G8" s="44">
        <v>6.05</v>
      </c>
      <c r="H8" s="44">
        <v>35</v>
      </c>
      <c r="J8" s="43" t="s">
        <v>237</v>
      </c>
      <c r="K8" s="46" t="s">
        <v>234</v>
      </c>
      <c r="L8">
        <v>1</v>
      </c>
      <c r="M8">
        <v>2011</v>
      </c>
      <c r="N8" s="13">
        <v>1</v>
      </c>
      <c r="O8" s="13">
        <v>1</v>
      </c>
      <c r="P8" s="44">
        <v>7</v>
      </c>
      <c r="Q8" s="45">
        <f t="shared" si="1"/>
        <v>100</v>
      </c>
      <c r="R8">
        <v>0</v>
      </c>
      <c r="S8">
        <v>0</v>
      </c>
      <c r="T8">
        <v>0</v>
      </c>
      <c r="V8" s="43" t="s">
        <v>237</v>
      </c>
      <c r="W8">
        <v>268.05191666666667</v>
      </c>
      <c r="X8" s="44">
        <v>151.4075</v>
      </c>
      <c r="Y8" s="23"/>
      <c r="Z8" s="44">
        <f t="shared" si="2"/>
        <v>56.48439372596664</v>
      </c>
      <c r="AA8" s="44">
        <f t="shared" si="0"/>
        <v>0</v>
      </c>
      <c r="AB8" s="25">
        <v>4.05</v>
      </c>
      <c r="AE8" t="s">
        <v>245</v>
      </c>
      <c r="AF8">
        <v>1.702</v>
      </c>
      <c r="AG8">
        <v>75.3</v>
      </c>
      <c r="AH8">
        <v>4.1130000000000013</v>
      </c>
      <c r="AJ8" t="s">
        <v>237</v>
      </c>
      <c r="AK8">
        <v>0.90299999999999991</v>
      </c>
      <c r="AN8" t="s">
        <v>245</v>
      </c>
      <c r="AO8" s="8">
        <v>12.6</v>
      </c>
      <c r="AP8" s="25">
        <v>288.87</v>
      </c>
      <c r="AR8" t="s">
        <v>237</v>
      </c>
      <c r="AS8">
        <v>20</v>
      </c>
      <c r="AT8">
        <v>121</v>
      </c>
      <c r="AU8">
        <v>20</v>
      </c>
      <c r="AV8" s="21">
        <v>0</v>
      </c>
      <c r="AW8" s="45">
        <f t="shared" si="3"/>
        <v>0</v>
      </c>
      <c r="AX8">
        <v>6.05</v>
      </c>
      <c r="AY8" s="23">
        <v>3.145</v>
      </c>
      <c r="AZ8">
        <v>3.0910000000000002</v>
      </c>
      <c r="BA8">
        <v>0</v>
      </c>
      <c r="BB8">
        <v>19</v>
      </c>
      <c r="BD8" t="s">
        <v>237</v>
      </c>
      <c r="BE8">
        <v>20</v>
      </c>
      <c r="BF8" s="21">
        <v>0</v>
      </c>
      <c r="BG8" s="25">
        <v>3.145</v>
      </c>
      <c r="BH8" s="21" t="s">
        <v>925</v>
      </c>
      <c r="BK8" t="s">
        <v>732</v>
      </c>
      <c r="BL8">
        <v>2</v>
      </c>
      <c r="BM8">
        <v>0.75029999999999997</v>
      </c>
      <c r="BO8" s="87" t="s">
        <v>245</v>
      </c>
      <c r="BP8">
        <v>5</v>
      </c>
    </row>
    <row r="9" spans="1:68" x14ac:dyDescent="0.25">
      <c r="A9" s="43" t="s">
        <v>241</v>
      </c>
      <c r="B9" s="46" t="s">
        <v>234</v>
      </c>
      <c r="C9">
        <v>2</v>
      </c>
      <c r="D9">
        <v>2016</v>
      </c>
      <c r="E9" s="20">
        <v>19</v>
      </c>
      <c r="F9" s="20">
        <v>8</v>
      </c>
      <c r="G9" s="44">
        <v>6.2105263157894735</v>
      </c>
      <c r="H9" s="44">
        <v>42.105263157894733</v>
      </c>
      <c r="J9" s="43" t="s">
        <v>241</v>
      </c>
      <c r="K9" s="46" t="s">
        <v>234</v>
      </c>
      <c r="L9">
        <v>2</v>
      </c>
      <c r="M9">
        <v>2016</v>
      </c>
      <c r="N9" s="13">
        <v>1</v>
      </c>
      <c r="O9" s="13">
        <v>1</v>
      </c>
      <c r="P9" s="44">
        <v>7</v>
      </c>
      <c r="Q9" s="45">
        <f t="shared" si="1"/>
        <v>100</v>
      </c>
      <c r="R9">
        <v>0</v>
      </c>
      <c r="S9">
        <v>0</v>
      </c>
      <c r="T9">
        <v>0</v>
      </c>
      <c r="V9" s="43" t="s">
        <v>241</v>
      </c>
      <c r="W9">
        <v>131.45266666666666</v>
      </c>
      <c r="X9" s="44">
        <v>63.608666666666664</v>
      </c>
      <c r="Y9" s="23"/>
      <c r="Z9" s="44">
        <f t="shared" si="2"/>
        <v>48.389027229065981</v>
      </c>
      <c r="AA9" s="44">
        <f t="shared" si="0"/>
        <v>0</v>
      </c>
      <c r="AB9" s="25">
        <v>4.1578947368421053</v>
      </c>
      <c r="AE9" t="s">
        <v>250</v>
      </c>
      <c r="AF9">
        <v>2.2010000000000001</v>
      </c>
      <c r="AG9">
        <v>125.2</v>
      </c>
      <c r="AH9">
        <v>19.702999999999999</v>
      </c>
      <c r="AJ9" t="s">
        <v>241</v>
      </c>
      <c r="AK9">
        <v>1.1019999999999999</v>
      </c>
      <c r="AN9" t="s">
        <v>250</v>
      </c>
      <c r="AO9" s="8">
        <v>8.8000000000000007</v>
      </c>
      <c r="AP9" s="25">
        <v>165.56</v>
      </c>
      <c r="AR9" t="s">
        <v>241</v>
      </c>
      <c r="AS9">
        <v>19</v>
      </c>
      <c r="AT9">
        <v>118</v>
      </c>
      <c r="AU9">
        <v>19</v>
      </c>
      <c r="AV9" s="21">
        <v>0</v>
      </c>
      <c r="AW9" s="45">
        <f t="shared" si="3"/>
        <v>0</v>
      </c>
      <c r="AX9">
        <v>6.2105263157894735</v>
      </c>
      <c r="AY9" s="23">
        <v>3.1110000000000002</v>
      </c>
      <c r="AZ9">
        <v>3.0550000000000002</v>
      </c>
      <c r="BA9">
        <v>0</v>
      </c>
      <c r="BB9">
        <v>18</v>
      </c>
      <c r="BD9" t="s">
        <v>241</v>
      </c>
      <c r="BE9">
        <v>19</v>
      </c>
      <c r="BF9" s="21">
        <v>0</v>
      </c>
      <c r="BG9" s="25">
        <v>3.1110000000000002</v>
      </c>
      <c r="BH9" s="21" t="s">
        <v>925</v>
      </c>
      <c r="BK9" t="s">
        <v>315</v>
      </c>
      <c r="BL9">
        <v>3</v>
      </c>
      <c r="BM9">
        <v>1.1990000000000001</v>
      </c>
      <c r="BO9" s="87" t="s">
        <v>250</v>
      </c>
      <c r="BP9">
        <v>5.1428571428571432</v>
      </c>
    </row>
    <row r="10" spans="1:68" x14ac:dyDescent="0.25">
      <c r="A10" s="43" t="s">
        <v>245</v>
      </c>
      <c r="B10" s="46" t="s">
        <v>234</v>
      </c>
      <c r="C10">
        <v>1</v>
      </c>
      <c r="D10">
        <v>2016</v>
      </c>
      <c r="E10" s="20">
        <v>15</v>
      </c>
      <c r="F10" s="20">
        <v>4</v>
      </c>
      <c r="G10" s="44">
        <v>5.2</v>
      </c>
      <c r="H10" s="44">
        <v>26.666666666666668</v>
      </c>
      <c r="J10" s="43" t="s">
        <v>245</v>
      </c>
      <c r="K10" s="46" t="s">
        <v>234</v>
      </c>
      <c r="L10">
        <v>1</v>
      </c>
      <c r="M10">
        <v>2016</v>
      </c>
      <c r="N10" s="13">
        <v>2</v>
      </c>
      <c r="O10" s="13">
        <v>1</v>
      </c>
      <c r="P10" s="44">
        <v>6.5</v>
      </c>
      <c r="Q10" s="45">
        <f t="shared" si="1"/>
        <v>50</v>
      </c>
      <c r="R10">
        <v>0</v>
      </c>
      <c r="S10">
        <v>0</v>
      </c>
      <c r="T10">
        <v>0</v>
      </c>
      <c r="V10" s="43" t="s">
        <v>245</v>
      </c>
      <c r="W10">
        <v>104.09633333333332</v>
      </c>
      <c r="X10" s="44">
        <v>32.136666666666663</v>
      </c>
      <c r="Y10" s="23"/>
      <c r="Z10" s="44">
        <f t="shared" si="2"/>
        <v>30.872044804652106</v>
      </c>
      <c r="AA10" s="44">
        <f t="shared" si="0"/>
        <v>0</v>
      </c>
      <c r="AB10" s="25">
        <v>3.6666666666666665</v>
      </c>
      <c r="AE10" t="s">
        <v>34</v>
      </c>
      <c r="AF10">
        <v>103.755</v>
      </c>
      <c r="AG10">
        <v>22</v>
      </c>
      <c r="AH10">
        <v>6.2575000000000003</v>
      </c>
      <c r="AJ10" t="s">
        <v>245</v>
      </c>
      <c r="AK10">
        <v>7.1009999999999991</v>
      </c>
      <c r="AN10" t="s">
        <v>34</v>
      </c>
      <c r="AO10" s="8">
        <v>55.125</v>
      </c>
      <c r="AP10" s="25">
        <v>165.68125000000001</v>
      </c>
      <c r="AR10" t="s">
        <v>245</v>
      </c>
      <c r="AS10">
        <v>15</v>
      </c>
      <c r="AT10">
        <v>78</v>
      </c>
      <c r="AU10">
        <v>15</v>
      </c>
      <c r="AV10" s="21">
        <v>0</v>
      </c>
      <c r="AW10" s="45">
        <f t="shared" si="3"/>
        <v>0</v>
      </c>
      <c r="AX10">
        <v>5.2</v>
      </c>
      <c r="AY10" s="23">
        <v>2.867</v>
      </c>
      <c r="AZ10">
        <v>2.7189999999999999</v>
      </c>
      <c r="BA10">
        <v>0.78639999999999999</v>
      </c>
      <c r="BB10">
        <v>13</v>
      </c>
      <c r="BD10" t="s">
        <v>245</v>
      </c>
      <c r="BE10">
        <v>15</v>
      </c>
      <c r="BF10" s="21">
        <v>0</v>
      </c>
      <c r="BG10" s="25">
        <v>2.867</v>
      </c>
      <c r="BH10" s="21" t="s">
        <v>925</v>
      </c>
      <c r="BK10" t="s">
        <v>316</v>
      </c>
      <c r="BL10">
        <v>3</v>
      </c>
      <c r="BM10">
        <v>1.2130000000000001</v>
      </c>
      <c r="BO10" s="87" t="s">
        <v>34</v>
      </c>
      <c r="BP10">
        <v>5.3181818181818183</v>
      </c>
    </row>
    <row r="11" spans="1:68" x14ac:dyDescent="0.25">
      <c r="A11" s="43" t="s">
        <v>250</v>
      </c>
      <c r="B11" s="46" t="s">
        <v>234</v>
      </c>
      <c r="C11">
        <v>2</v>
      </c>
      <c r="D11">
        <v>2021</v>
      </c>
      <c r="E11" s="20">
        <v>18</v>
      </c>
      <c r="F11" s="20">
        <v>4</v>
      </c>
      <c r="G11" s="44">
        <v>5.5555555555555554</v>
      </c>
      <c r="H11" s="44">
        <v>22.222222222222221</v>
      </c>
      <c r="J11" s="43" t="s">
        <v>250</v>
      </c>
      <c r="K11" s="46" t="s">
        <v>234</v>
      </c>
      <c r="L11">
        <v>2</v>
      </c>
      <c r="M11">
        <v>2021</v>
      </c>
      <c r="N11" s="13">
        <v>4</v>
      </c>
      <c r="O11" s="13">
        <v>1</v>
      </c>
      <c r="P11" s="44">
        <v>7</v>
      </c>
      <c r="Q11" s="45">
        <f t="shared" si="1"/>
        <v>25</v>
      </c>
      <c r="R11">
        <v>0</v>
      </c>
      <c r="S11">
        <v>0</v>
      </c>
      <c r="T11">
        <v>0</v>
      </c>
      <c r="V11" s="43" t="s">
        <v>250</v>
      </c>
      <c r="W11">
        <v>172.91699999999997</v>
      </c>
      <c r="X11" s="44">
        <v>67.400999999999996</v>
      </c>
      <c r="Y11" s="23"/>
      <c r="Z11" s="44">
        <f t="shared" si="2"/>
        <v>38.978816426377975</v>
      </c>
      <c r="AA11" s="44">
        <f t="shared" si="0"/>
        <v>0</v>
      </c>
      <c r="AB11" s="25">
        <v>3.7222222222222223</v>
      </c>
      <c r="AE11" t="s">
        <v>38</v>
      </c>
      <c r="AF11">
        <v>19.504999999999999</v>
      </c>
      <c r="AG11">
        <v>18.03</v>
      </c>
      <c r="AH11">
        <v>2.5000000000000001E-2</v>
      </c>
      <c r="AJ11" t="s">
        <v>250</v>
      </c>
      <c r="AK11">
        <v>5.4009999999999998</v>
      </c>
      <c r="AN11" t="s">
        <v>38</v>
      </c>
      <c r="AO11" s="8">
        <v>46</v>
      </c>
      <c r="AP11" s="25">
        <v>170.20000000000002</v>
      </c>
      <c r="AR11" t="s">
        <v>250</v>
      </c>
      <c r="AS11">
        <v>18</v>
      </c>
      <c r="AT11">
        <v>100</v>
      </c>
      <c r="AU11">
        <v>18</v>
      </c>
      <c r="AV11" s="21">
        <v>0</v>
      </c>
      <c r="AW11" s="45">
        <f t="shared" si="3"/>
        <v>0</v>
      </c>
      <c r="AX11">
        <v>5.5555555555555554</v>
      </c>
      <c r="AY11" s="23">
        <v>3.0449999999999999</v>
      </c>
      <c r="AZ11">
        <v>2.7850000000000001</v>
      </c>
      <c r="BA11">
        <v>1.538</v>
      </c>
      <c r="BB11">
        <v>14</v>
      </c>
      <c r="BD11" t="s">
        <v>250</v>
      </c>
      <c r="BE11">
        <v>18</v>
      </c>
      <c r="BF11" s="21">
        <v>0</v>
      </c>
      <c r="BG11" s="25">
        <v>3.0449999999999999</v>
      </c>
      <c r="BH11" s="21" t="s">
        <v>925</v>
      </c>
      <c r="BK11" t="s">
        <v>312</v>
      </c>
      <c r="BL11">
        <v>3</v>
      </c>
      <c r="BM11">
        <v>1.2130000000000001</v>
      </c>
      <c r="BO11" s="87" t="s">
        <v>38</v>
      </c>
      <c r="BP11">
        <v>5.6818181818181817</v>
      </c>
    </row>
    <row r="12" spans="1:68" x14ac:dyDescent="0.25">
      <c r="A12" s="43" t="s">
        <v>34</v>
      </c>
      <c r="B12" s="46" t="s">
        <v>19</v>
      </c>
      <c r="C12">
        <v>1</v>
      </c>
      <c r="D12">
        <v>2009</v>
      </c>
      <c r="E12" s="20">
        <v>11</v>
      </c>
      <c r="F12" s="20">
        <v>3</v>
      </c>
      <c r="G12" s="44">
        <v>5.3181818181818183</v>
      </c>
      <c r="H12" s="44">
        <v>27.27272727272727</v>
      </c>
      <c r="J12" s="43" t="s">
        <v>34</v>
      </c>
      <c r="K12" s="46" t="s">
        <v>19</v>
      </c>
      <c r="L12">
        <v>1</v>
      </c>
      <c r="M12">
        <v>2009</v>
      </c>
      <c r="N12" s="13">
        <v>0</v>
      </c>
      <c r="O12" s="13"/>
      <c r="P12" s="45" t="s">
        <v>925</v>
      </c>
      <c r="Q12" s="45"/>
      <c r="R12">
        <v>0</v>
      </c>
      <c r="S12">
        <v>0</v>
      </c>
      <c r="T12">
        <v>0</v>
      </c>
      <c r="V12" s="43" t="s">
        <v>34</v>
      </c>
      <c r="W12">
        <v>132.85333333333335</v>
      </c>
      <c r="X12" s="44">
        <v>4.1716666666666669</v>
      </c>
      <c r="Y12" s="23"/>
      <c r="Z12" s="44">
        <f t="shared" si="2"/>
        <v>3.1400541951023682</v>
      </c>
      <c r="AA12" s="44">
        <f t="shared" si="0"/>
        <v>0</v>
      </c>
      <c r="AB12" s="25">
        <v>3.1818181818181817</v>
      </c>
      <c r="AE12" t="s">
        <v>42</v>
      </c>
      <c r="AF12">
        <v>41.52624999999999</v>
      </c>
      <c r="AG12">
        <v>44.751249999999999</v>
      </c>
      <c r="AH12">
        <v>2.1475000000000004</v>
      </c>
      <c r="AJ12" t="s">
        <v>38</v>
      </c>
      <c r="AK12">
        <v>87.837500000000006</v>
      </c>
      <c r="AN12" t="s">
        <v>42</v>
      </c>
      <c r="AO12" s="8">
        <v>55.2</v>
      </c>
      <c r="AP12" s="25">
        <v>238.24</v>
      </c>
      <c r="AR12" t="s">
        <v>34</v>
      </c>
      <c r="AS12">
        <v>11</v>
      </c>
      <c r="AT12">
        <v>58.5</v>
      </c>
      <c r="AU12">
        <v>11</v>
      </c>
      <c r="AV12" s="21">
        <v>0</v>
      </c>
      <c r="AW12" s="45">
        <f t="shared" si="3"/>
        <v>0</v>
      </c>
      <c r="AX12">
        <v>5.3181818181818183</v>
      </c>
      <c r="AY12" s="23">
        <v>2.5510000000000002</v>
      </c>
      <c r="AZ12">
        <v>2.5510000000000002</v>
      </c>
      <c r="BA12" t="s">
        <v>925</v>
      </c>
      <c r="BB12">
        <v>11</v>
      </c>
      <c r="BD12" t="s">
        <v>34</v>
      </c>
      <c r="BE12">
        <v>11</v>
      </c>
      <c r="BF12" s="21">
        <v>0</v>
      </c>
      <c r="BG12" s="25">
        <v>2.5510000000000002</v>
      </c>
      <c r="BH12" s="21" t="s">
        <v>925</v>
      </c>
      <c r="BK12" t="s">
        <v>319</v>
      </c>
      <c r="BL12">
        <v>2</v>
      </c>
      <c r="BM12">
        <v>0.7964</v>
      </c>
      <c r="BO12" s="87" t="s">
        <v>42</v>
      </c>
      <c r="BP12">
        <v>5.666666666666667</v>
      </c>
    </row>
    <row r="13" spans="1:68" x14ac:dyDescent="0.25">
      <c r="A13" s="43" t="s">
        <v>38</v>
      </c>
      <c r="B13" s="46" t="s">
        <v>19</v>
      </c>
      <c r="C13">
        <v>2</v>
      </c>
      <c r="D13">
        <v>2022</v>
      </c>
      <c r="E13" s="20">
        <v>20</v>
      </c>
      <c r="F13" s="20">
        <v>5</v>
      </c>
      <c r="G13" s="44">
        <v>5.3947368421052628</v>
      </c>
      <c r="H13" s="44">
        <v>25</v>
      </c>
      <c r="J13" s="43" t="s">
        <v>38</v>
      </c>
      <c r="K13" s="46" t="s">
        <v>19</v>
      </c>
      <c r="L13">
        <v>2</v>
      </c>
      <c r="M13">
        <v>2022</v>
      </c>
      <c r="N13" s="13">
        <v>9</v>
      </c>
      <c r="O13" s="13">
        <v>2</v>
      </c>
      <c r="P13" s="44">
        <v>5</v>
      </c>
      <c r="Q13" s="45">
        <f t="shared" si="1"/>
        <v>22.222222222222221</v>
      </c>
      <c r="R13">
        <v>0</v>
      </c>
      <c r="S13">
        <v>0</v>
      </c>
      <c r="T13">
        <v>0</v>
      </c>
      <c r="V13" s="43" t="s">
        <v>38</v>
      </c>
      <c r="W13">
        <v>126.42</v>
      </c>
      <c r="X13" s="44">
        <v>98.56</v>
      </c>
      <c r="Y13" s="23"/>
      <c r="Z13" s="44">
        <f t="shared" si="2"/>
        <v>77.962347729789599</v>
      </c>
      <c r="AA13" s="44">
        <f t="shared" si="0"/>
        <v>0</v>
      </c>
      <c r="AB13" s="25">
        <v>3.7894736842105261</v>
      </c>
      <c r="AE13" t="s">
        <v>48</v>
      </c>
      <c r="AF13">
        <v>4.5</v>
      </c>
      <c r="AG13">
        <v>1.8012499999999998</v>
      </c>
      <c r="AH13">
        <v>1.2500000000000001E-2</v>
      </c>
      <c r="AJ13" t="s">
        <v>42</v>
      </c>
      <c r="AK13">
        <v>22.28125</v>
      </c>
      <c r="AN13" t="s">
        <v>48</v>
      </c>
      <c r="AO13" s="8">
        <v>26.800000000000004</v>
      </c>
      <c r="AP13" s="25">
        <v>66.160000000000011</v>
      </c>
      <c r="AR13" t="s">
        <v>38</v>
      </c>
      <c r="AS13">
        <v>19</v>
      </c>
      <c r="AT13">
        <v>102.5</v>
      </c>
      <c r="AU13">
        <v>19</v>
      </c>
      <c r="AV13" s="21">
        <v>0</v>
      </c>
      <c r="AW13" s="45">
        <f t="shared" si="3"/>
        <v>0</v>
      </c>
      <c r="AX13">
        <v>5.3947368421052628</v>
      </c>
      <c r="AY13" s="23">
        <v>3.1309999999999998</v>
      </c>
      <c r="AZ13">
        <v>2.524</v>
      </c>
      <c r="BA13">
        <v>2.3199999999999998</v>
      </c>
      <c r="BB13">
        <v>11</v>
      </c>
      <c r="BD13" t="s">
        <v>38</v>
      </c>
      <c r="BE13">
        <v>19</v>
      </c>
      <c r="BF13" s="21">
        <v>0</v>
      </c>
      <c r="BG13" s="25">
        <v>3.081</v>
      </c>
      <c r="BH13" s="21" t="s">
        <v>925</v>
      </c>
      <c r="BK13" t="s">
        <v>320</v>
      </c>
      <c r="BL13">
        <v>3</v>
      </c>
      <c r="BM13">
        <v>1.214</v>
      </c>
      <c r="BO13" s="87" t="s">
        <v>48</v>
      </c>
      <c r="BP13">
        <v>4.3</v>
      </c>
    </row>
    <row r="14" spans="1:68" x14ac:dyDescent="0.25">
      <c r="A14" s="43" t="s">
        <v>42</v>
      </c>
      <c r="B14" s="46" t="s">
        <v>19</v>
      </c>
      <c r="C14">
        <v>1</v>
      </c>
      <c r="D14">
        <v>2007</v>
      </c>
      <c r="E14" s="20">
        <v>32</v>
      </c>
      <c r="F14" s="20">
        <v>12</v>
      </c>
      <c r="G14" s="44">
        <v>5.8774193548387093</v>
      </c>
      <c r="H14" s="44">
        <v>37.5</v>
      </c>
      <c r="J14" s="43" t="s">
        <v>42</v>
      </c>
      <c r="K14" s="46" t="s">
        <v>19</v>
      </c>
      <c r="L14">
        <v>1</v>
      </c>
      <c r="M14">
        <v>2007</v>
      </c>
      <c r="N14" s="13">
        <v>13</v>
      </c>
      <c r="O14" s="13">
        <v>6</v>
      </c>
      <c r="P14" s="44">
        <v>6.1692307692307695</v>
      </c>
      <c r="Q14" s="45">
        <f t="shared" si="1"/>
        <v>46.153846153846153</v>
      </c>
      <c r="R14">
        <v>0</v>
      </c>
      <c r="S14">
        <v>0</v>
      </c>
      <c r="T14">
        <v>0</v>
      </c>
      <c r="V14" s="43" t="s">
        <v>42</v>
      </c>
      <c r="W14">
        <v>115.06691666666669</v>
      </c>
      <c r="X14" s="44">
        <v>54.511583333333341</v>
      </c>
      <c r="Y14" s="23"/>
      <c r="Z14" s="44">
        <f t="shared" si="2"/>
        <v>47.373810746355559</v>
      </c>
      <c r="AA14" s="44">
        <f t="shared" si="0"/>
        <v>0</v>
      </c>
      <c r="AB14" s="25">
        <v>3.84375</v>
      </c>
      <c r="AE14" t="s">
        <v>52</v>
      </c>
      <c r="AF14">
        <v>0</v>
      </c>
      <c r="AG14">
        <v>47</v>
      </c>
      <c r="AH14">
        <v>10.505000000000001</v>
      </c>
      <c r="AJ14" t="s">
        <v>48</v>
      </c>
      <c r="AK14">
        <v>79.926249999999996</v>
      </c>
      <c r="AN14" t="s">
        <v>52</v>
      </c>
      <c r="AO14" s="8">
        <v>53</v>
      </c>
      <c r="AP14" s="25">
        <v>309.84999999999997</v>
      </c>
      <c r="AR14" t="s">
        <v>42</v>
      </c>
      <c r="AS14">
        <v>31</v>
      </c>
      <c r="AT14">
        <v>182.2</v>
      </c>
      <c r="AU14">
        <v>32</v>
      </c>
      <c r="AV14" s="21">
        <v>0</v>
      </c>
      <c r="AW14" s="45">
        <f t="shared" si="3"/>
        <v>0</v>
      </c>
      <c r="AX14">
        <v>5.8774193548387093</v>
      </c>
      <c r="AY14" s="23">
        <v>3.6379999999999999</v>
      </c>
      <c r="AZ14">
        <v>3.1120000000000001</v>
      </c>
      <c r="BA14">
        <v>2.74</v>
      </c>
      <c r="BB14">
        <v>19</v>
      </c>
      <c r="BD14" t="s">
        <v>42</v>
      </c>
      <c r="BE14">
        <v>32</v>
      </c>
      <c r="BF14" s="21">
        <v>0</v>
      </c>
      <c r="BG14" s="25">
        <v>3.6379999999999999</v>
      </c>
      <c r="BH14" s="21" t="s">
        <v>925</v>
      </c>
      <c r="BK14" t="s">
        <v>321</v>
      </c>
      <c r="BL14">
        <v>3</v>
      </c>
      <c r="BM14">
        <v>1.218</v>
      </c>
      <c r="BO14" s="87" t="s">
        <v>52</v>
      </c>
      <c r="BP14">
        <v>5.2727272727272725</v>
      </c>
    </row>
    <row r="15" spans="1:68" x14ac:dyDescent="0.25">
      <c r="A15" s="43" t="s">
        <v>48</v>
      </c>
      <c r="B15" s="46" t="s">
        <v>19</v>
      </c>
      <c r="C15">
        <v>2</v>
      </c>
      <c r="D15">
        <v>2022</v>
      </c>
      <c r="E15" s="20">
        <v>11</v>
      </c>
      <c r="F15" s="20">
        <v>9</v>
      </c>
      <c r="G15" s="44">
        <v>4.95</v>
      </c>
      <c r="H15" s="44">
        <v>81.818181818181827</v>
      </c>
      <c r="J15" s="43" t="s">
        <v>48</v>
      </c>
      <c r="K15" s="46" t="s">
        <v>19</v>
      </c>
      <c r="L15">
        <v>2</v>
      </c>
      <c r="M15">
        <v>2022</v>
      </c>
      <c r="N15" s="13">
        <v>6</v>
      </c>
      <c r="O15" s="13">
        <v>4</v>
      </c>
      <c r="P15" s="44">
        <v>5.6</v>
      </c>
      <c r="Q15" s="45">
        <f t="shared" si="1"/>
        <v>66.666666666666657</v>
      </c>
      <c r="R15">
        <v>9.0909090909090917</v>
      </c>
      <c r="S15">
        <v>9.0909090909090917</v>
      </c>
      <c r="T15">
        <v>0</v>
      </c>
      <c r="V15" s="43" t="s">
        <v>48</v>
      </c>
      <c r="W15">
        <v>86.452499999999986</v>
      </c>
      <c r="X15" s="44">
        <v>85.926249999999982</v>
      </c>
      <c r="Y15" s="23">
        <v>0.05</v>
      </c>
      <c r="Z15" s="44">
        <f t="shared" si="2"/>
        <v>99.391284231225228</v>
      </c>
      <c r="AA15" s="44">
        <f t="shared" si="0"/>
        <v>5.7835227437031907E-2</v>
      </c>
      <c r="AB15" s="25">
        <v>3.9</v>
      </c>
      <c r="AE15" t="s">
        <v>56</v>
      </c>
      <c r="AF15">
        <v>3.5999999999999996</v>
      </c>
      <c r="AG15">
        <v>121.505</v>
      </c>
      <c r="AH15">
        <v>4.8099999999999987</v>
      </c>
      <c r="AJ15" t="s">
        <v>52</v>
      </c>
      <c r="AK15">
        <v>21.019999999999996</v>
      </c>
      <c r="AN15" t="s">
        <v>56</v>
      </c>
      <c r="AO15" s="8">
        <v>54</v>
      </c>
      <c r="AP15" s="25">
        <v>482.29999999999995</v>
      </c>
      <c r="AR15" t="s">
        <v>48</v>
      </c>
      <c r="AS15">
        <v>10</v>
      </c>
      <c r="AT15">
        <v>49.5</v>
      </c>
      <c r="AU15">
        <v>9</v>
      </c>
      <c r="AV15" s="21">
        <v>1</v>
      </c>
      <c r="AW15" s="45">
        <f t="shared" si="3"/>
        <v>10</v>
      </c>
      <c r="AX15">
        <v>4.95</v>
      </c>
      <c r="AY15" s="23">
        <v>2.4830000000000001</v>
      </c>
      <c r="AZ15">
        <v>1.7090000000000001</v>
      </c>
      <c r="BA15">
        <v>1.8049999999999999</v>
      </c>
      <c r="BB15">
        <v>5</v>
      </c>
      <c r="BD15" t="s">
        <v>48</v>
      </c>
      <c r="BE15">
        <v>9</v>
      </c>
      <c r="BF15" s="21">
        <v>1</v>
      </c>
      <c r="BG15" s="25">
        <v>2.2549999999999999</v>
      </c>
      <c r="BH15" s="21">
        <v>0</v>
      </c>
      <c r="BK15" t="s">
        <v>324</v>
      </c>
      <c r="BL15">
        <v>1</v>
      </c>
      <c r="BM15">
        <v>0</v>
      </c>
      <c r="BO15" s="87" t="s">
        <v>56</v>
      </c>
      <c r="BP15">
        <v>4.8125</v>
      </c>
    </row>
    <row r="16" spans="1:68" x14ac:dyDescent="0.25">
      <c r="A16" s="43" t="s">
        <v>52</v>
      </c>
      <c r="B16" s="46" t="s">
        <v>19</v>
      </c>
      <c r="C16">
        <v>1</v>
      </c>
      <c r="D16">
        <v>2007</v>
      </c>
      <c r="E16" s="20">
        <v>17</v>
      </c>
      <c r="F16" s="20">
        <v>5</v>
      </c>
      <c r="G16" s="44">
        <v>5.875</v>
      </c>
      <c r="H16" s="44">
        <v>29.411764705882355</v>
      </c>
      <c r="J16" s="43" t="s">
        <v>52</v>
      </c>
      <c r="K16" s="46" t="s">
        <v>19</v>
      </c>
      <c r="L16">
        <v>1</v>
      </c>
      <c r="M16">
        <v>2007</v>
      </c>
      <c r="N16" s="13">
        <v>6</v>
      </c>
      <c r="O16" s="13">
        <v>2</v>
      </c>
      <c r="P16" s="44">
        <v>7.2</v>
      </c>
      <c r="Q16" s="45">
        <f t="shared" si="1"/>
        <v>33.333333333333329</v>
      </c>
      <c r="R16">
        <v>0</v>
      </c>
      <c r="S16">
        <v>0</v>
      </c>
      <c r="T16">
        <v>0</v>
      </c>
      <c r="V16" s="43" t="s">
        <v>52</v>
      </c>
      <c r="W16">
        <v>78.02000000000001</v>
      </c>
      <c r="X16" s="44">
        <v>23.509999999999998</v>
      </c>
      <c r="Y16" s="23"/>
      <c r="Z16" s="44">
        <f t="shared" si="2"/>
        <v>30.133299154063053</v>
      </c>
      <c r="AA16" s="44">
        <f t="shared" si="0"/>
        <v>0</v>
      </c>
      <c r="AB16" s="25">
        <v>4.0625</v>
      </c>
      <c r="AE16" t="s">
        <v>254</v>
      </c>
      <c r="AF16">
        <v>15.404999999999996</v>
      </c>
      <c r="AG16">
        <v>5.2</v>
      </c>
      <c r="AH16">
        <v>23.505000000000003</v>
      </c>
      <c r="AJ16" t="s">
        <v>56</v>
      </c>
      <c r="AK16">
        <v>26.255000000000003</v>
      </c>
      <c r="AN16" t="s">
        <v>254</v>
      </c>
      <c r="AO16" s="8">
        <v>0.8</v>
      </c>
      <c r="AP16" s="25">
        <v>25.96</v>
      </c>
      <c r="AR16" t="s">
        <v>52</v>
      </c>
      <c r="AS16">
        <v>16</v>
      </c>
      <c r="AT16">
        <v>94</v>
      </c>
      <c r="AU16">
        <v>16</v>
      </c>
      <c r="AV16" s="21">
        <v>0</v>
      </c>
      <c r="AW16" s="45">
        <f t="shared" si="3"/>
        <v>0</v>
      </c>
      <c r="AX16">
        <v>5.875</v>
      </c>
      <c r="AY16" s="23">
        <v>3.0070000000000001</v>
      </c>
      <c r="AZ16">
        <v>2.5630000000000002</v>
      </c>
      <c r="BA16">
        <v>1.962</v>
      </c>
      <c r="BB16">
        <v>11</v>
      </c>
      <c r="BD16" t="s">
        <v>52</v>
      </c>
      <c r="BE16">
        <v>16</v>
      </c>
      <c r="BF16" s="21">
        <v>0</v>
      </c>
      <c r="BG16" s="25">
        <v>2.9430000000000001</v>
      </c>
      <c r="BH16" s="21" t="s">
        <v>925</v>
      </c>
      <c r="BK16" t="s">
        <v>327</v>
      </c>
      <c r="BL16">
        <v>3</v>
      </c>
      <c r="BM16">
        <v>1.204</v>
      </c>
      <c r="BO16" s="87" t="s">
        <v>254</v>
      </c>
      <c r="BP16">
        <v>3.8</v>
      </c>
    </row>
    <row r="17" spans="1:68" x14ac:dyDescent="0.25">
      <c r="A17" s="43" t="s">
        <v>56</v>
      </c>
      <c r="B17" s="46" t="s">
        <v>19</v>
      </c>
      <c r="C17">
        <v>2</v>
      </c>
      <c r="D17">
        <v>2022</v>
      </c>
      <c r="E17" s="20">
        <v>52</v>
      </c>
      <c r="F17" s="20">
        <v>18</v>
      </c>
      <c r="G17" s="44">
        <v>5.2244897959183669</v>
      </c>
      <c r="H17" s="44">
        <v>34.615384615384613</v>
      </c>
      <c r="J17" s="43" t="s">
        <v>56</v>
      </c>
      <c r="K17" s="46" t="s">
        <v>19</v>
      </c>
      <c r="L17">
        <v>2</v>
      </c>
      <c r="M17">
        <v>2022</v>
      </c>
      <c r="N17" s="13">
        <v>36</v>
      </c>
      <c r="O17" s="13">
        <v>9</v>
      </c>
      <c r="P17" s="44">
        <v>5.4242424242424239</v>
      </c>
      <c r="Q17" s="45">
        <f t="shared" si="1"/>
        <v>25</v>
      </c>
      <c r="R17">
        <v>1.9230769230769231</v>
      </c>
      <c r="S17">
        <v>3.8461538461538463</v>
      </c>
      <c r="T17">
        <v>1.9230769230769231</v>
      </c>
      <c r="V17" s="43" t="s">
        <v>56</v>
      </c>
      <c r="W17">
        <v>152.11499999999995</v>
      </c>
      <c r="X17" s="44">
        <v>60.225000000000009</v>
      </c>
      <c r="Y17" s="23">
        <v>0.1</v>
      </c>
      <c r="Z17" s="44">
        <f t="shared" si="2"/>
        <v>39.59175623705751</v>
      </c>
      <c r="AA17" s="44">
        <f t="shared" si="0"/>
        <v>6.5739736383657127E-2</v>
      </c>
      <c r="AB17" s="25">
        <v>4.38</v>
      </c>
      <c r="AE17" t="s">
        <v>260</v>
      </c>
      <c r="AF17">
        <v>16.503999999999998</v>
      </c>
      <c r="AG17">
        <v>1.502</v>
      </c>
      <c r="AH17">
        <v>76.5</v>
      </c>
      <c r="AJ17" t="s">
        <v>254</v>
      </c>
      <c r="AK17">
        <v>89.815999999999988</v>
      </c>
      <c r="AN17" t="s">
        <v>60</v>
      </c>
      <c r="AO17" s="8">
        <v>71</v>
      </c>
      <c r="AP17" s="25">
        <v>393.95000000000005</v>
      </c>
      <c r="AR17" t="s">
        <v>56</v>
      </c>
      <c r="AS17">
        <v>49</v>
      </c>
      <c r="AT17">
        <v>256</v>
      </c>
      <c r="AU17">
        <v>48</v>
      </c>
      <c r="AV17" s="21">
        <v>2</v>
      </c>
      <c r="AW17" s="45">
        <f t="shared" si="3"/>
        <v>4</v>
      </c>
      <c r="AX17">
        <v>5.2244897959183669</v>
      </c>
      <c r="AY17" s="23">
        <v>4.1070000000000002</v>
      </c>
      <c r="AZ17">
        <v>2.8220000000000001</v>
      </c>
      <c r="BA17">
        <v>3.81</v>
      </c>
      <c r="BB17">
        <v>16</v>
      </c>
      <c r="BD17" t="s">
        <v>56</v>
      </c>
      <c r="BE17">
        <v>48</v>
      </c>
      <c r="BF17" s="21">
        <v>2</v>
      </c>
      <c r="BG17" s="25">
        <v>4.024</v>
      </c>
      <c r="BH17" s="21">
        <v>1.0509999999999999</v>
      </c>
      <c r="BK17" t="s">
        <v>329</v>
      </c>
      <c r="BL17">
        <v>3</v>
      </c>
      <c r="BM17">
        <v>1.214</v>
      </c>
      <c r="BO17" s="87" t="s">
        <v>260</v>
      </c>
      <c r="BP17">
        <v>3.7142857142857144</v>
      </c>
    </row>
    <row r="18" spans="1:68" x14ac:dyDescent="0.25">
      <c r="A18" s="43" t="s">
        <v>254</v>
      </c>
      <c r="B18" s="46" t="s">
        <v>234</v>
      </c>
      <c r="C18">
        <v>1</v>
      </c>
      <c r="D18">
        <v>2016</v>
      </c>
      <c r="E18" s="20">
        <v>29</v>
      </c>
      <c r="F18" s="20">
        <v>16</v>
      </c>
      <c r="G18" s="44">
        <v>4.75</v>
      </c>
      <c r="H18" s="44">
        <v>55.172413793103445</v>
      </c>
      <c r="J18" s="43" t="s">
        <v>254</v>
      </c>
      <c r="K18" s="46" t="s">
        <v>234</v>
      </c>
      <c r="L18">
        <v>1</v>
      </c>
      <c r="M18">
        <v>2016</v>
      </c>
      <c r="N18" s="13">
        <v>19</v>
      </c>
      <c r="O18" s="13">
        <v>7</v>
      </c>
      <c r="P18" s="44">
        <v>5.34375</v>
      </c>
      <c r="Q18" s="45">
        <f t="shared" si="1"/>
        <v>36.84210526315789</v>
      </c>
      <c r="R18">
        <v>0</v>
      </c>
      <c r="S18">
        <v>0</v>
      </c>
      <c r="T18">
        <v>0</v>
      </c>
      <c r="V18" s="43" t="s">
        <v>254</v>
      </c>
      <c r="W18">
        <v>181.02249999999998</v>
      </c>
      <c r="X18" s="44">
        <v>166.48874999999998</v>
      </c>
      <c r="Y18" s="23"/>
      <c r="Z18" s="44">
        <f t="shared" si="2"/>
        <v>91.971301909983566</v>
      </c>
      <c r="AA18" s="44">
        <f t="shared" si="0"/>
        <v>0</v>
      </c>
      <c r="AB18" s="25">
        <v>4.0740740740740744</v>
      </c>
      <c r="AE18" t="s">
        <v>60</v>
      </c>
      <c r="AF18">
        <v>5</v>
      </c>
      <c r="AG18">
        <v>126.55</v>
      </c>
      <c r="AH18">
        <v>65.665000000000006</v>
      </c>
      <c r="AJ18" t="s">
        <v>260</v>
      </c>
      <c r="AK18">
        <v>100.902</v>
      </c>
      <c r="AN18" t="s">
        <v>63</v>
      </c>
      <c r="AO18" s="8">
        <v>154</v>
      </c>
      <c r="AP18" s="25">
        <v>592.29999999999995</v>
      </c>
      <c r="AR18" t="s">
        <v>254</v>
      </c>
      <c r="AS18">
        <v>26</v>
      </c>
      <c r="AT18">
        <v>123.5</v>
      </c>
      <c r="AU18">
        <v>27</v>
      </c>
      <c r="AV18" s="21">
        <v>0</v>
      </c>
      <c r="AW18" s="45">
        <f t="shared" si="3"/>
        <v>0</v>
      </c>
      <c r="AX18">
        <v>4.75</v>
      </c>
      <c r="AY18" s="23">
        <v>3.548</v>
      </c>
      <c r="AZ18">
        <v>2.4700000000000002</v>
      </c>
      <c r="BA18">
        <v>3.121</v>
      </c>
      <c r="BB18">
        <v>10</v>
      </c>
      <c r="BD18" t="s">
        <v>254</v>
      </c>
      <c r="BE18">
        <v>27</v>
      </c>
      <c r="BF18" s="21">
        <v>0</v>
      </c>
      <c r="BG18" s="25">
        <v>3.4729999999999999</v>
      </c>
      <c r="BH18" s="21" t="s">
        <v>925</v>
      </c>
      <c r="BK18" t="s">
        <v>337</v>
      </c>
      <c r="BL18">
        <v>3</v>
      </c>
      <c r="BM18">
        <v>1.19</v>
      </c>
      <c r="BO18" s="87" t="s">
        <v>60</v>
      </c>
      <c r="BP18">
        <v>4.5666666666666664</v>
      </c>
    </row>
    <row r="19" spans="1:68" x14ac:dyDescent="0.25">
      <c r="A19" s="43" t="s">
        <v>260</v>
      </c>
      <c r="B19" s="46" t="s">
        <v>234</v>
      </c>
      <c r="C19">
        <v>2</v>
      </c>
      <c r="D19">
        <v>2021</v>
      </c>
      <c r="E19" s="20">
        <v>14</v>
      </c>
      <c r="F19" s="20">
        <v>10</v>
      </c>
      <c r="G19" s="44">
        <v>4.75</v>
      </c>
      <c r="H19" s="44">
        <v>71.428571428571431</v>
      </c>
      <c r="J19" s="43" t="s">
        <v>260</v>
      </c>
      <c r="K19" s="46" t="s">
        <v>234</v>
      </c>
      <c r="L19">
        <v>2</v>
      </c>
      <c r="M19">
        <v>2021</v>
      </c>
      <c r="N19" s="13">
        <v>7</v>
      </c>
      <c r="O19" s="13">
        <v>5</v>
      </c>
      <c r="P19" s="44">
        <v>5.7857142857142856</v>
      </c>
      <c r="Q19" s="45">
        <f t="shared" si="1"/>
        <v>71.428571428571431</v>
      </c>
      <c r="R19">
        <v>0</v>
      </c>
      <c r="S19">
        <v>0</v>
      </c>
      <c r="T19">
        <v>0</v>
      </c>
      <c r="V19" s="43" t="s">
        <v>260</v>
      </c>
      <c r="W19">
        <v>220.61833333333334</v>
      </c>
      <c r="X19" s="44">
        <v>204.11083333333335</v>
      </c>
      <c r="Y19" s="23"/>
      <c r="Z19" s="44">
        <f t="shared" si="2"/>
        <v>92.517620929055468</v>
      </c>
      <c r="AA19" s="44">
        <f t="shared" si="0"/>
        <v>0</v>
      </c>
      <c r="AB19" s="25">
        <v>3.7857142857142856</v>
      </c>
      <c r="AE19" t="s">
        <v>63</v>
      </c>
      <c r="AF19">
        <v>9.1000000000000014</v>
      </c>
      <c r="AG19">
        <v>80.059999999999988</v>
      </c>
      <c r="AH19">
        <v>18.605</v>
      </c>
      <c r="AJ19" t="s">
        <v>60</v>
      </c>
      <c r="AK19">
        <v>9.0150000000000006</v>
      </c>
      <c r="AN19" t="s">
        <v>67</v>
      </c>
      <c r="AO19" s="8">
        <v>92</v>
      </c>
      <c r="AP19" s="25">
        <v>262.90000000000003</v>
      </c>
      <c r="AR19" t="s">
        <v>260</v>
      </c>
      <c r="AS19">
        <v>14</v>
      </c>
      <c r="AT19">
        <v>66.5</v>
      </c>
      <c r="AU19">
        <v>14</v>
      </c>
      <c r="AV19" s="21">
        <v>0</v>
      </c>
      <c r="AW19" s="45">
        <f t="shared" si="3"/>
        <v>0</v>
      </c>
      <c r="AX19">
        <v>4.75</v>
      </c>
      <c r="AY19" s="23">
        <v>2.7789999999999999</v>
      </c>
      <c r="AZ19">
        <v>2.08</v>
      </c>
      <c r="BA19">
        <v>2.0670000000000002</v>
      </c>
      <c r="BB19">
        <v>7</v>
      </c>
      <c r="BD19" t="s">
        <v>260</v>
      </c>
      <c r="BE19">
        <v>14</v>
      </c>
      <c r="BF19" s="21">
        <v>0</v>
      </c>
      <c r="BG19" s="25">
        <v>2.7789999999999999</v>
      </c>
      <c r="BH19" s="21" t="s">
        <v>925</v>
      </c>
      <c r="BK19" t="s">
        <v>339</v>
      </c>
      <c r="BL19">
        <v>2</v>
      </c>
      <c r="BM19">
        <v>0.76400000000000001</v>
      </c>
      <c r="BO19" s="87" t="s">
        <v>63</v>
      </c>
      <c r="BP19">
        <v>4.8125</v>
      </c>
    </row>
    <row r="20" spans="1:68" x14ac:dyDescent="0.25">
      <c r="A20" s="43" t="s">
        <v>60</v>
      </c>
      <c r="B20" s="46" t="s">
        <v>19</v>
      </c>
      <c r="C20">
        <v>1</v>
      </c>
      <c r="D20">
        <v>1988</v>
      </c>
      <c r="E20" s="20">
        <v>20</v>
      </c>
      <c r="F20" s="20">
        <v>4</v>
      </c>
      <c r="G20" s="44">
        <v>4.75</v>
      </c>
      <c r="H20" s="44">
        <v>20</v>
      </c>
      <c r="J20" s="43" t="s">
        <v>60</v>
      </c>
      <c r="K20" s="46" t="s">
        <v>19</v>
      </c>
      <c r="L20">
        <v>1</v>
      </c>
      <c r="M20">
        <v>1988</v>
      </c>
      <c r="N20" s="13">
        <v>4</v>
      </c>
      <c r="O20" s="13">
        <v>1</v>
      </c>
      <c r="P20" s="44">
        <v>5.666666666666667</v>
      </c>
      <c r="Q20" s="45">
        <f t="shared" si="1"/>
        <v>25</v>
      </c>
      <c r="R20">
        <v>0</v>
      </c>
      <c r="S20">
        <v>0</v>
      </c>
      <c r="T20">
        <v>0</v>
      </c>
      <c r="V20" s="43" t="s">
        <v>60</v>
      </c>
      <c r="W20">
        <v>205.72500000000002</v>
      </c>
      <c r="X20" s="44">
        <v>10.55</v>
      </c>
      <c r="Y20" s="23"/>
      <c r="Z20" s="44">
        <f t="shared" si="2"/>
        <v>5.1282051282051277</v>
      </c>
      <c r="AA20" s="44">
        <f t="shared" si="0"/>
        <v>0</v>
      </c>
      <c r="AB20" s="25">
        <v>3.2105263157894739</v>
      </c>
      <c r="AE20" t="s">
        <v>67</v>
      </c>
      <c r="AF20">
        <v>63.507499999999993</v>
      </c>
      <c r="AG20">
        <v>11.7525</v>
      </c>
      <c r="AH20">
        <v>5.5</v>
      </c>
      <c r="AJ20" t="s">
        <v>63</v>
      </c>
      <c r="AK20">
        <v>9.51</v>
      </c>
      <c r="AN20" t="s">
        <v>70</v>
      </c>
      <c r="AO20" s="8">
        <v>227.5</v>
      </c>
      <c r="AP20" s="25">
        <v>594.875</v>
      </c>
      <c r="AR20" t="s">
        <v>60</v>
      </c>
      <c r="AS20">
        <v>18</v>
      </c>
      <c r="AT20">
        <v>85.5</v>
      </c>
      <c r="AU20">
        <v>19</v>
      </c>
      <c r="AV20" s="21">
        <v>0</v>
      </c>
      <c r="AW20" s="45">
        <f t="shared" si="3"/>
        <v>0</v>
      </c>
      <c r="AX20">
        <v>4.75</v>
      </c>
      <c r="AY20" s="23">
        <v>3.105</v>
      </c>
      <c r="AZ20">
        <v>2.8570000000000002</v>
      </c>
      <c r="BA20">
        <v>1.544</v>
      </c>
      <c r="BB20">
        <v>16</v>
      </c>
      <c r="BD20" t="s">
        <v>60</v>
      </c>
      <c r="BE20">
        <v>19</v>
      </c>
      <c r="BF20" s="21">
        <v>0</v>
      </c>
      <c r="BG20" s="25">
        <v>3.0470000000000002</v>
      </c>
      <c r="BH20" s="21" t="s">
        <v>925</v>
      </c>
      <c r="BK20" t="s">
        <v>341</v>
      </c>
      <c r="BL20">
        <v>2</v>
      </c>
      <c r="BM20">
        <v>0.76919999999999999</v>
      </c>
      <c r="BO20" s="87" t="s">
        <v>67</v>
      </c>
      <c r="BP20">
        <v>6.5555555555555554</v>
      </c>
    </row>
    <row r="21" spans="1:68" x14ac:dyDescent="0.25">
      <c r="A21" s="43" t="s">
        <v>63</v>
      </c>
      <c r="B21" s="46" t="s">
        <v>19</v>
      </c>
      <c r="C21">
        <v>2</v>
      </c>
      <c r="D21">
        <v>2022</v>
      </c>
      <c r="E21" s="20">
        <v>23</v>
      </c>
      <c r="F21" s="20">
        <v>4</v>
      </c>
      <c r="G21" s="44">
        <v>5.0952380952380949</v>
      </c>
      <c r="H21" s="44">
        <v>17.391304347826086</v>
      </c>
      <c r="J21" s="43" t="s">
        <v>63</v>
      </c>
      <c r="K21" s="46" t="s">
        <v>19</v>
      </c>
      <c r="L21">
        <v>2</v>
      </c>
      <c r="M21">
        <v>2022</v>
      </c>
      <c r="N21" s="13">
        <v>5</v>
      </c>
      <c r="O21" s="13">
        <v>1</v>
      </c>
      <c r="P21" s="44">
        <v>6</v>
      </c>
      <c r="Q21" s="45">
        <f t="shared" si="1"/>
        <v>20</v>
      </c>
      <c r="R21">
        <v>0</v>
      </c>
      <c r="S21">
        <v>0</v>
      </c>
      <c r="T21">
        <v>0</v>
      </c>
      <c r="V21" s="43" t="s">
        <v>63</v>
      </c>
      <c r="W21">
        <v>117.27499999999999</v>
      </c>
      <c r="X21" s="44">
        <v>9.5550000000000015</v>
      </c>
      <c r="Y21" s="23"/>
      <c r="Z21" s="44">
        <f t="shared" si="2"/>
        <v>8.147516520997657</v>
      </c>
      <c r="AA21" s="44">
        <f t="shared" si="0"/>
        <v>0</v>
      </c>
      <c r="AB21" s="25">
        <v>3</v>
      </c>
      <c r="AE21" t="s">
        <v>70</v>
      </c>
      <c r="AF21">
        <v>121.33499999999999</v>
      </c>
      <c r="AG21">
        <v>12.257499999999999</v>
      </c>
      <c r="AH21">
        <v>7.5</v>
      </c>
      <c r="AJ21" t="s">
        <v>709</v>
      </c>
      <c r="AK21">
        <v>90.676666666666662</v>
      </c>
      <c r="AN21" t="s">
        <v>74</v>
      </c>
      <c r="AO21" s="8">
        <v>20</v>
      </c>
      <c r="AP21" s="25">
        <v>210.5</v>
      </c>
      <c r="AR21" t="s">
        <v>63</v>
      </c>
      <c r="AS21">
        <v>21</v>
      </c>
      <c r="AT21">
        <v>107</v>
      </c>
      <c r="AU21">
        <v>23</v>
      </c>
      <c r="AV21" s="21">
        <v>0</v>
      </c>
      <c r="AW21" s="45">
        <f>AV21/(AV21+AU21)*100</f>
        <v>0</v>
      </c>
      <c r="AX21">
        <v>5.0952380952380949</v>
      </c>
      <c r="AY21" s="23">
        <v>3.2730000000000001</v>
      </c>
      <c r="AZ21">
        <v>3.004</v>
      </c>
      <c r="BA21">
        <v>1.7809999999999999</v>
      </c>
      <c r="BB21">
        <v>18</v>
      </c>
      <c r="BD21" t="s">
        <v>63</v>
      </c>
      <c r="BE21">
        <v>23</v>
      </c>
      <c r="BF21" s="21">
        <v>0</v>
      </c>
      <c r="BG21" s="25">
        <v>3.2730000000000001</v>
      </c>
      <c r="BH21" s="21" t="s">
        <v>925</v>
      </c>
      <c r="BK21" t="s">
        <v>346</v>
      </c>
      <c r="BL21">
        <v>2</v>
      </c>
      <c r="BM21">
        <v>0.79390000000000005</v>
      </c>
      <c r="BO21" s="87" t="s">
        <v>70</v>
      </c>
      <c r="BP21">
        <v>6.4761904761904763</v>
      </c>
    </row>
    <row r="22" spans="1:68" x14ac:dyDescent="0.25">
      <c r="A22" s="43" t="s">
        <v>709</v>
      </c>
      <c r="B22" s="46" t="s">
        <v>666</v>
      </c>
      <c r="C22">
        <v>1</v>
      </c>
      <c r="D22">
        <v>2013</v>
      </c>
      <c r="E22" s="20">
        <v>4</v>
      </c>
      <c r="F22" s="20">
        <v>4</v>
      </c>
      <c r="G22" s="44">
        <v>7.4249999999999998</v>
      </c>
      <c r="H22" s="44">
        <v>100</v>
      </c>
      <c r="J22" s="43" t="s">
        <v>709</v>
      </c>
      <c r="K22" s="46" t="s">
        <v>666</v>
      </c>
      <c r="L22">
        <v>1</v>
      </c>
      <c r="M22">
        <v>2013</v>
      </c>
      <c r="N22" s="13">
        <v>4</v>
      </c>
      <c r="O22" s="13">
        <v>4</v>
      </c>
      <c r="P22" s="44">
        <v>7.4249999999999998</v>
      </c>
      <c r="Q22" s="45">
        <f t="shared" si="1"/>
        <v>100</v>
      </c>
      <c r="R22">
        <v>0</v>
      </c>
      <c r="S22">
        <v>0</v>
      </c>
      <c r="T22">
        <v>0</v>
      </c>
      <c r="V22" s="43" t="s">
        <v>709</v>
      </c>
      <c r="W22">
        <v>91.013333333333335</v>
      </c>
      <c r="X22" s="44">
        <v>91.013333333333335</v>
      </c>
      <c r="Y22" s="23"/>
      <c r="Z22" s="44">
        <f t="shared" si="2"/>
        <v>100</v>
      </c>
      <c r="AA22" s="44">
        <f t="shared" si="0"/>
        <v>0</v>
      </c>
      <c r="AB22" s="25">
        <v>4.75</v>
      </c>
      <c r="AE22" t="s">
        <v>726</v>
      </c>
      <c r="AF22">
        <v>0.16833333333333333</v>
      </c>
      <c r="AG22">
        <v>0</v>
      </c>
      <c r="AH22">
        <v>0.16833333333333333</v>
      </c>
      <c r="AJ22" t="s">
        <v>714</v>
      </c>
      <c r="AK22">
        <v>60.194999999999993</v>
      </c>
      <c r="AN22" t="s">
        <v>78</v>
      </c>
      <c r="AO22" s="8">
        <v>48.099999999999994</v>
      </c>
      <c r="AP22" s="25">
        <v>179.845</v>
      </c>
      <c r="AR22" t="s">
        <v>709</v>
      </c>
      <c r="AS22">
        <v>4</v>
      </c>
      <c r="AT22">
        <v>29.7</v>
      </c>
      <c r="AU22">
        <v>4</v>
      </c>
      <c r="AV22" s="21">
        <v>0</v>
      </c>
      <c r="AW22" s="45">
        <f t="shared" si="3"/>
        <v>0</v>
      </c>
      <c r="AX22">
        <v>7.4249999999999998</v>
      </c>
      <c r="AY22" s="23">
        <v>1.474</v>
      </c>
      <c r="AZ22" t="s">
        <v>925</v>
      </c>
      <c r="BA22">
        <v>1.474</v>
      </c>
      <c r="BB22" t="s">
        <v>925</v>
      </c>
      <c r="BD22" t="s">
        <v>709</v>
      </c>
      <c r="BE22">
        <v>4</v>
      </c>
      <c r="BF22" s="21">
        <v>0</v>
      </c>
      <c r="BG22" s="25">
        <v>1.474</v>
      </c>
      <c r="BH22" s="21" t="s">
        <v>925</v>
      </c>
      <c r="BK22" t="s">
        <v>349</v>
      </c>
      <c r="BL22">
        <v>2</v>
      </c>
      <c r="BM22">
        <v>0.75529999999999997</v>
      </c>
      <c r="BO22" s="87" t="s">
        <v>726</v>
      </c>
      <c r="BP22">
        <v>5</v>
      </c>
    </row>
    <row r="23" spans="1:68" x14ac:dyDescent="0.25">
      <c r="A23" s="43" t="s">
        <v>714</v>
      </c>
      <c r="B23" s="46" t="s">
        <v>666</v>
      </c>
      <c r="C23">
        <v>2</v>
      </c>
      <c r="D23">
        <v>2016</v>
      </c>
      <c r="E23" s="20">
        <v>6</v>
      </c>
      <c r="F23" s="20">
        <v>6</v>
      </c>
      <c r="G23" s="44">
        <v>6.95</v>
      </c>
      <c r="H23" s="44">
        <v>100</v>
      </c>
      <c r="J23" s="43" t="s">
        <v>714</v>
      </c>
      <c r="K23" s="46" t="s">
        <v>666</v>
      </c>
      <c r="L23">
        <v>2</v>
      </c>
      <c r="M23">
        <v>2016</v>
      </c>
      <c r="N23" s="13">
        <v>6</v>
      </c>
      <c r="O23" s="13">
        <v>6</v>
      </c>
      <c r="P23" s="44">
        <v>6.95</v>
      </c>
      <c r="Q23" s="45">
        <f t="shared" si="1"/>
        <v>100</v>
      </c>
      <c r="R23">
        <v>0</v>
      </c>
      <c r="S23">
        <v>0</v>
      </c>
      <c r="T23">
        <v>0</v>
      </c>
      <c r="V23" s="43" t="s">
        <v>714</v>
      </c>
      <c r="W23">
        <v>62.206250000000004</v>
      </c>
      <c r="X23" s="44">
        <v>62.206250000000004</v>
      </c>
      <c r="Y23" s="23"/>
      <c r="Z23" s="44">
        <f t="shared" si="2"/>
        <v>100</v>
      </c>
      <c r="AA23" s="44">
        <f t="shared" si="0"/>
        <v>0</v>
      </c>
      <c r="AB23" s="25">
        <v>4.5</v>
      </c>
      <c r="AE23" t="s">
        <v>732</v>
      </c>
      <c r="AF23">
        <v>0.66833333333333333</v>
      </c>
      <c r="AG23">
        <v>0</v>
      </c>
      <c r="AH23">
        <v>0.16833333333333333</v>
      </c>
      <c r="AJ23" t="s">
        <v>67</v>
      </c>
      <c r="AK23">
        <v>7.2524999999999995</v>
      </c>
      <c r="AN23" t="s">
        <v>82</v>
      </c>
      <c r="AO23" s="8">
        <v>53.75</v>
      </c>
      <c r="AP23" s="25">
        <v>320.4375</v>
      </c>
      <c r="AR23" t="s">
        <v>714</v>
      </c>
      <c r="AS23">
        <v>6</v>
      </c>
      <c r="AT23">
        <v>41.7</v>
      </c>
      <c r="AU23">
        <v>6</v>
      </c>
      <c r="AV23" s="21">
        <v>0</v>
      </c>
      <c r="AW23" s="45">
        <f t="shared" si="3"/>
        <v>0</v>
      </c>
      <c r="AX23">
        <v>6.95</v>
      </c>
      <c r="AY23" s="23">
        <v>1.9239999999999999</v>
      </c>
      <c r="AZ23" t="s">
        <v>925</v>
      </c>
      <c r="BA23">
        <v>1.9239999999999999</v>
      </c>
      <c r="BB23" t="s">
        <v>925</v>
      </c>
      <c r="BD23" t="s">
        <v>714</v>
      </c>
      <c r="BE23">
        <v>6</v>
      </c>
      <c r="BF23" s="21">
        <v>0</v>
      </c>
      <c r="BG23" s="25">
        <v>1.9239999999999999</v>
      </c>
      <c r="BH23" s="21" t="s">
        <v>925</v>
      </c>
      <c r="BK23" t="s">
        <v>351</v>
      </c>
      <c r="BL23">
        <v>3</v>
      </c>
      <c r="BM23">
        <v>1.2</v>
      </c>
      <c r="BO23" s="87" t="s">
        <v>732</v>
      </c>
      <c r="BP23">
        <v>5.5</v>
      </c>
    </row>
    <row r="24" spans="1:68" x14ac:dyDescent="0.25">
      <c r="A24" s="43" t="s">
        <v>67</v>
      </c>
      <c r="B24" s="46" t="s">
        <v>19</v>
      </c>
      <c r="C24">
        <v>1</v>
      </c>
      <c r="D24">
        <v>2007</v>
      </c>
      <c r="E24" s="20">
        <v>21</v>
      </c>
      <c r="F24" s="20">
        <v>3</v>
      </c>
      <c r="G24" s="44">
        <v>6.5714285714285712</v>
      </c>
      <c r="H24" s="44">
        <v>14.285714285714285</v>
      </c>
      <c r="J24" s="43" t="s">
        <v>67</v>
      </c>
      <c r="K24" s="46" t="s">
        <v>19</v>
      </c>
      <c r="L24">
        <v>1</v>
      </c>
      <c r="M24">
        <v>2007</v>
      </c>
      <c r="N24" s="13">
        <v>3</v>
      </c>
      <c r="O24" s="13">
        <v>1</v>
      </c>
      <c r="P24" s="44">
        <v>6.666666666666667</v>
      </c>
      <c r="Q24" s="45">
        <f t="shared" si="1"/>
        <v>33.333333333333329</v>
      </c>
      <c r="R24">
        <v>0</v>
      </c>
      <c r="S24">
        <v>0</v>
      </c>
      <c r="T24">
        <v>0</v>
      </c>
      <c r="V24" s="43" t="s">
        <v>67</v>
      </c>
      <c r="W24">
        <v>97.695833333333326</v>
      </c>
      <c r="X24" s="44">
        <v>9.0041666666666664</v>
      </c>
      <c r="Y24" s="23"/>
      <c r="Z24" s="44">
        <f t="shared" si="2"/>
        <v>9.216530899475412</v>
      </c>
      <c r="AA24" s="44">
        <f t="shared" si="0"/>
        <v>0</v>
      </c>
      <c r="AB24" s="25">
        <v>4.0476190476190474</v>
      </c>
      <c r="AE24" t="s">
        <v>315</v>
      </c>
      <c r="AF24">
        <v>5.75</v>
      </c>
      <c r="AG24">
        <v>6.5</v>
      </c>
      <c r="AH24">
        <v>8.6020000000000003</v>
      </c>
      <c r="AJ24" t="s">
        <v>70</v>
      </c>
      <c r="AK24">
        <v>6.3825000000000029</v>
      </c>
      <c r="AN24" t="s">
        <v>85</v>
      </c>
      <c r="AO24" s="8">
        <v>58.75</v>
      </c>
      <c r="AP24" s="25">
        <v>342.6875</v>
      </c>
      <c r="AR24" t="s">
        <v>67</v>
      </c>
      <c r="AS24">
        <v>21</v>
      </c>
      <c r="AT24">
        <v>138</v>
      </c>
      <c r="AU24">
        <v>21</v>
      </c>
      <c r="AV24" s="21">
        <v>0</v>
      </c>
      <c r="AW24" s="45">
        <f t="shared" si="3"/>
        <v>0</v>
      </c>
      <c r="AX24">
        <v>6.5714285714285712</v>
      </c>
      <c r="AY24" s="23">
        <v>3.2250000000000001</v>
      </c>
      <c r="AZ24">
        <v>3.0680000000000001</v>
      </c>
      <c r="BA24">
        <v>1.2290000000000001</v>
      </c>
      <c r="BB24">
        <v>18</v>
      </c>
      <c r="BD24" t="s">
        <v>67</v>
      </c>
      <c r="BE24">
        <v>21</v>
      </c>
      <c r="BF24" s="21">
        <v>0</v>
      </c>
      <c r="BG24" s="25">
        <v>3.2250000000000001</v>
      </c>
      <c r="BH24" s="21" t="s">
        <v>925</v>
      </c>
      <c r="BK24" t="s">
        <v>353</v>
      </c>
      <c r="BL24">
        <v>3</v>
      </c>
      <c r="BM24">
        <v>1.18</v>
      </c>
      <c r="BO24" s="87" t="s">
        <v>315</v>
      </c>
      <c r="BP24">
        <v>4</v>
      </c>
    </row>
    <row r="25" spans="1:68" x14ac:dyDescent="0.25">
      <c r="A25" s="43" t="s">
        <v>70</v>
      </c>
      <c r="B25" s="46" t="s">
        <v>19</v>
      </c>
      <c r="C25">
        <v>2</v>
      </c>
      <c r="D25">
        <v>2022</v>
      </c>
      <c r="E25" s="20">
        <v>27</v>
      </c>
      <c r="F25" s="20">
        <v>5</v>
      </c>
      <c r="G25" s="44">
        <v>6.3703703703703702</v>
      </c>
      <c r="H25" s="44">
        <v>18.518518518518519</v>
      </c>
      <c r="J25" s="43" t="s">
        <v>70</v>
      </c>
      <c r="K25" s="46" t="s">
        <v>19</v>
      </c>
      <c r="L25">
        <v>2</v>
      </c>
      <c r="M25">
        <v>2022</v>
      </c>
      <c r="N25" s="13">
        <v>6</v>
      </c>
      <c r="O25" s="13">
        <v>2</v>
      </c>
      <c r="P25" s="44">
        <v>6</v>
      </c>
      <c r="Q25" s="45">
        <f t="shared" si="1"/>
        <v>33.333333333333329</v>
      </c>
      <c r="R25">
        <v>0</v>
      </c>
      <c r="S25">
        <v>0</v>
      </c>
      <c r="T25">
        <v>0</v>
      </c>
      <c r="V25" s="43" t="s">
        <v>70</v>
      </c>
      <c r="W25">
        <v>153.32999999999998</v>
      </c>
      <c r="X25" s="44">
        <v>10.5525</v>
      </c>
      <c r="Y25" s="23"/>
      <c r="Z25" s="44">
        <f t="shared" si="2"/>
        <v>6.8822148307571913</v>
      </c>
      <c r="AA25" s="44">
        <f t="shared" si="0"/>
        <v>0</v>
      </c>
      <c r="AB25" s="25">
        <v>4</v>
      </c>
      <c r="AE25" t="s">
        <v>312</v>
      </c>
      <c r="AF25">
        <v>10.8005</v>
      </c>
      <c r="AG25">
        <v>10.15</v>
      </c>
      <c r="AH25">
        <v>21.451499999999999</v>
      </c>
      <c r="AJ25" t="s">
        <v>726</v>
      </c>
      <c r="AK25">
        <v>105.185</v>
      </c>
      <c r="AN25" t="s">
        <v>89</v>
      </c>
      <c r="AO25" s="8">
        <v>49</v>
      </c>
      <c r="AP25" s="25">
        <v>210.05</v>
      </c>
      <c r="AR25" t="s">
        <v>70</v>
      </c>
      <c r="AS25">
        <v>27</v>
      </c>
      <c r="AT25">
        <v>172</v>
      </c>
      <c r="AU25">
        <v>27</v>
      </c>
      <c r="AV25" s="21">
        <v>0</v>
      </c>
      <c r="AW25" s="45">
        <f t="shared" si="3"/>
        <v>0</v>
      </c>
      <c r="AX25">
        <v>6.3703703703703702</v>
      </c>
      <c r="AY25" s="23">
        <v>3.4209999999999998</v>
      </c>
      <c r="AZ25">
        <v>3.1749999999999998</v>
      </c>
      <c r="BA25">
        <v>1.9490000000000001</v>
      </c>
      <c r="BB25">
        <v>21</v>
      </c>
      <c r="BD25" t="s">
        <v>70</v>
      </c>
      <c r="BE25">
        <v>27</v>
      </c>
      <c r="BF25" s="21">
        <v>0</v>
      </c>
      <c r="BG25" s="25">
        <v>3.4209999999999998</v>
      </c>
      <c r="BH25" s="21" t="s">
        <v>925</v>
      </c>
      <c r="BK25" t="s">
        <v>89</v>
      </c>
      <c r="BL25">
        <v>4</v>
      </c>
      <c r="BM25">
        <v>1.6060000000000001</v>
      </c>
      <c r="BO25" s="87" t="s">
        <v>316</v>
      </c>
      <c r="BP25">
        <v>3.7272727272727271</v>
      </c>
    </row>
    <row r="26" spans="1:68" x14ac:dyDescent="0.25">
      <c r="A26" s="43" t="s">
        <v>726</v>
      </c>
      <c r="B26" s="46" t="s">
        <v>666</v>
      </c>
      <c r="C26">
        <v>1</v>
      </c>
      <c r="D26">
        <v>2013</v>
      </c>
      <c r="E26" s="20">
        <v>13</v>
      </c>
      <c r="F26" s="20">
        <v>9</v>
      </c>
      <c r="G26" s="44">
        <v>3.8333333333333335</v>
      </c>
      <c r="H26" s="44">
        <v>69.230769230769226</v>
      </c>
      <c r="J26" s="43" t="s">
        <v>726</v>
      </c>
      <c r="K26" s="46" t="s">
        <v>666</v>
      </c>
      <c r="L26">
        <v>1</v>
      </c>
      <c r="M26">
        <v>2013</v>
      </c>
      <c r="N26" s="13">
        <v>12</v>
      </c>
      <c r="O26" s="13">
        <v>7</v>
      </c>
      <c r="P26" s="44">
        <v>3.7272727272727271</v>
      </c>
      <c r="Q26" s="45">
        <f t="shared" si="1"/>
        <v>58.333333333333336</v>
      </c>
      <c r="R26">
        <v>15.384615384615385</v>
      </c>
      <c r="S26">
        <v>15.384615384615385</v>
      </c>
      <c r="T26">
        <v>0</v>
      </c>
      <c r="V26" s="43" t="s">
        <v>726</v>
      </c>
      <c r="W26">
        <v>126.04749999999997</v>
      </c>
      <c r="X26" s="44">
        <v>124.53249999999997</v>
      </c>
      <c r="Y26" s="23">
        <v>6.001666666666666</v>
      </c>
      <c r="Z26" s="44">
        <f t="shared" si="2"/>
        <v>98.798072155338275</v>
      </c>
      <c r="AA26" s="44">
        <f t="shared" si="0"/>
        <v>4.7614325287424721</v>
      </c>
      <c r="AB26" s="25">
        <v>4.333333333333333</v>
      </c>
      <c r="AE26" t="s">
        <v>319</v>
      </c>
      <c r="AF26">
        <v>1.9504999999999999</v>
      </c>
      <c r="AG26">
        <v>4.0504999999999995</v>
      </c>
      <c r="AH26">
        <v>7.8514999999999988</v>
      </c>
      <c r="AJ26" t="s">
        <v>732</v>
      </c>
      <c r="AK26">
        <v>86.59499999999997</v>
      </c>
      <c r="AN26" t="s">
        <v>92</v>
      </c>
      <c r="AO26" s="8">
        <v>151</v>
      </c>
      <c r="AP26" s="25">
        <v>474.95</v>
      </c>
      <c r="AR26" t="s">
        <v>726</v>
      </c>
      <c r="AS26">
        <v>12</v>
      </c>
      <c r="AT26">
        <v>46</v>
      </c>
      <c r="AU26">
        <v>10</v>
      </c>
      <c r="AV26" s="21">
        <v>2</v>
      </c>
      <c r="AW26" s="45">
        <f t="shared" si="3"/>
        <v>16.666666666666664</v>
      </c>
      <c r="AX26">
        <v>3.8333333333333335</v>
      </c>
      <c r="AY26" s="23">
        <v>2.726</v>
      </c>
      <c r="AZ26">
        <v>0</v>
      </c>
      <c r="BA26">
        <v>2.6389999999999998</v>
      </c>
      <c r="BB26">
        <v>1</v>
      </c>
      <c r="BD26" t="s">
        <v>726</v>
      </c>
      <c r="BE26">
        <v>10</v>
      </c>
      <c r="BF26" s="21">
        <v>2</v>
      </c>
      <c r="BG26" s="25">
        <v>2.4590000000000001</v>
      </c>
      <c r="BH26" s="21">
        <v>0.745</v>
      </c>
      <c r="BK26" t="s">
        <v>92</v>
      </c>
      <c r="BL26">
        <v>4</v>
      </c>
      <c r="BM26">
        <v>1.4279999999999999</v>
      </c>
      <c r="BO26" s="87" t="s">
        <v>312</v>
      </c>
      <c r="BP26">
        <v>3.7142857142857144</v>
      </c>
    </row>
    <row r="27" spans="1:68" x14ac:dyDescent="0.25">
      <c r="A27" s="43" t="s">
        <v>732</v>
      </c>
      <c r="B27" s="46" t="s">
        <v>666</v>
      </c>
      <c r="C27">
        <v>2</v>
      </c>
      <c r="D27">
        <v>2016</v>
      </c>
      <c r="E27" s="20">
        <v>18</v>
      </c>
      <c r="F27" s="20">
        <v>14</v>
      </c>
      <c r="G27" s="44">
        <v>4.5882352941176467</v>
      </c>
      <c r="H27" s="44">
        <v>77.777777777777786</v>
      </c>
      <c r="J27" s="43" t="s">
        <v>732</v>
      </c>
      <c r="K27" s="46" t="s">
        <v>666</v>
      </c>
      <c r="L27">
        <v>2</v>
      </c>
      <c r="M27">
        <v>2016</v>
      </c>
      <c r="N27" s="13">
        <v>16</v>
      </c>
      <c r="O27" s="13">
        <v>11</v>
      </c>
      <c r="P27" s="44">
        <v>4.4666666666666668</v>
      </c>
      <c r="Q27" s="45">
        <f t="shared" si="1"/>
        <v>68.75</v>
      </c>
      <c r="R27">
        <v>11.111111111111111</v>
      </c>
      <c r="S27">
        <v>11.111111111111111</v>
      </c>
      <c r="T27">
        <v>0</v>
      </c>
      <c r="V27" s="43" t="s">
        <v>732</v>
      </c>
      <c r="W27">
        <v>127.31833333333333</v>
      </c>
      <c r="X27" s="44">
        <v>125.52583333333332</v>
      </c>
      <c r="Y27" s="23">
        <v>14.003333333333334</v>
      </c>
      <c r="Z27" s="44">
        <f t="shared" si="2"/>
        <v>98.592111636187511</v>
      </c>
      <c r="AA27" s="44">
        <f t="shared" si="0"/>
        <v>10.998677854721105</v>
      </c>
      <c r="AB27" s="25">
        <v>4.5555555555555554</v>
      </c>
      <c r="AE27" t="s">
        <v>321</v>
      </c>
      <c r="AF27">
        <v>4.3</v>
      </c>
      <c r="AG27">
        <v>19</v>
      </c>
      <c r="AH27">
        <v>8.9519999999999982</v>
      </c>
      <c r="AJ27" t="s">
        <v>315</v>
      </c>
      <c r="AK27">
        <v>42.450499999999998</v>
      </c>
      <c r="AN27" t="s">
        <v>96</v>
      </c>
      <c r="AO27" s="8">
        <v>43.666666666666657</v>
      </c>
      <c r="AP27" s="25">
        <v>270.31666666666666</v>
      </c>
      <c r="AR27" t="s">
        <v>732</v>
      </c>
      <c r="AS27">
        <v>17</v>
      </c>
      <c r="AT27">
        <v>78</v>
      </c>
      <c r="AU27">
        <v>16</v>
      </c>
      <c r="AV27" s="21">
        <v>2</v>
      </c>
      <c r="AW27" s="45">
        <f t="shared" si="3"/>
        <v>11.111111111111111</v>
      </c>
      <c r="AX27">
        <v>4.5882352941176467</v>
      </c>
      <c r="AY27" s="23">
        <v>3.0539999999999998</v>
      </c>
      <c r="AZ27">
        <v>0.81459999999999999</v>
      </c>
      <c r="BA27">
        <v>2.9260000000000002</v>
      </c>
      <c r="BB27">
        <v>2</v>
      </c>
      <c r="BD27" t="s">
        <v>732</v>
      </c>
      <c r="BE27">
        <v>16</v>
      </c>
      <c r="BF27" s="21">
        <v>2</v>
      </c>
      <c r="BG27" s="25">
        <v>2.952</v>
      </c>
      <c r="BH27" s="21">
        <v>0.75029999999999997</v>
      </c>
      <c r="BK27" t="s">
        <v>103</v>
      </c>
      <c r="BL27">
        <v>1</v>
      </c>
      <c r="BM27">
        <v>0</v>
      </c>
      <c r="BO27" s="87" t="s">
        <v>319</v>
      </c>
      <c r="BP27">
        <v>3.8461538461538463</v>
      </c>
    </row>
    <row r="28" spans="1:68" x14ac:dyDescent="0.25">
      <c r="A28" s="43" t="s">
        <v>315</v>
      </c>
      <c r="B28" s="46" t="s">
        <v>309</v>
      </c>
      <c r="C28">
        <v>1</v>
      </c>
      <c r="D28">
        <v>2013</v>
      </c>
      <c r="E28" s="20">
        <v>16</v>
      </c>
      <c r="F28" s="20">
        <v>4</v>
      </c>
      <c r="G28" s="44">
        <v>4.1875</v>
      </c>
      <c r="H28" s="44">
        <v>25</v>
      </c>
      <c r="J28" s="43" t="s">
        <v>315</v>
      </c>
      <c r="K28" s="46" t="s">
        <v>309</v>
      </c>
      <c r="L28">
        <v>1</v>
      </c>
      <c r="M28">
        <v>2013</v>
      </c>
      <c r="N28" s="13">
        <v>5</v>
      </c>
      <c r="O28" s="13">
        <v>1</v>
      </c>
      <c r="P28" s="44">
        <v>4.5999999999999996</v>
      </c>
      <c r="Q28" s="45">
        <f t="shared" si="1"/>
        <v>20</v>
      </c>
      <c r="R28">
        <v>6.25</v>
      </c>
      <c r="S28">
        <v>18.75</v>
      </c>
      <c r="T28">
        <v>12.5</v>
      </c>
      <c r="V28" s="43" t="s">
        <v>315</v>
      </c>
      <c r="W28">
        <v>152.09419444444444</v>
      </c>
      <c r="X28" s="44">
        <v>62.500555555555557</v>
      </c>
      <c r="Y28" s="23">
        <v>42.650999999999996</v>
      </c>
      <c r="Z28" s="44">
        <f t="shared" si="2"/>
        <v>41.093321006664183</v>
      </c>
      <c r="AA28" s="44">
        <f t="shared" si="0"/>
        <v>28.042490481501687</v>
      </c>
      <c r="AB28" s="25">
        <v>3.25</v>
      </c>
      <c r="AE28" t="s">
        <v>324</v>
      </c>
      <c r="AF28">
        <v>2.5004999999999997</v>
      </c>
      <c r="AG28">
        <v>2.0499999999999998</v>
      </c>
      <c r="AH28">
        <v>6.9034999999999993</v>
      </c>
      <c r="AJ28" t="s">
        <v>312</v>
      </c>
      <c r="AK28">
        <v>14.851499999999998</v>
      </c>
      <c r="AN28" t="s">
        <v>99</v>
      </c>
      <c r="AO28" s="8">
        <v>56</v>
      </c>
      <c r="AP28" s="25">
        <v>382.2</v>
      </c>
      <c r="AR28" t="s">
        <v>315</v>
      </c>
      <c r="AS28">
        <v>16</v>
      </c>
      <c r="AT28">
        <v>67</v>
      </c>
      <c r="AU28">
        <v>13</v>
      </c>
      <c r="AV28" s="21">
        <v>3</v>
      </c>
      <c r="AW28" s="45">
        <f t="shared" si="3"/>
        <v>18.75</v>
      </c>
      <c r="AX28">
        <v>4.1875</v>
      </c>
      <c r="AY28" s="23">
        <v>2.931</v>
      </c>
      <c r="AZ28">
        <v>2.5539999999999998</v>
      </c>
      <c r="BA28">
        <v>1.738</v>
      </c>
      <c r="BB28">
        <v>11</v>
      </c>
      <c r="BD28" t="s">
        <v>315</v>
      </c>
      <c r="BE28">
        <v>13</v>
      </c>
      <c r="BF28" s="21">
        <v>3</v>
      </c>
      <c r="BG28" s="25">
        <v>2.726</v>
      </c>
      <c r="BH28" s="21">
        <v>1.1990000000000001</v>
      </c>
      <c r="BK28" t="s">
        <v>106</v>
      </c>
      <c r="BL28">
        <v>1</v>
      </c>
      <c r="BM28">
        <v>0</v>
      </c>
      <c r="BO28" s="87" t="s">
        <v>320</v>
      </c>
      <c r="BP28">
        <v>4.083333333333333</v>
      </c>
    </row>
    <row r="29" spans="1:68" x14ac:dyDescent="0.25">
      <c r="A29" s="43" t="s">
        <v>316</v>
      </c>
      <c r="B29" s="46" t="s">
        <v>309</v>
      </c>
      <c r="C29">
        <v>1.5</v>
      </c>
      <c r="D29">
        <v>2016</v>
      </c>
      <c r="E29" s="20">
        <v>19</v>
      </c>
      <c r="F29" s="20">
        <v>4</v>
      </c>
      <c r="G29" s="44">
        <v>4.1052631578947372</v>
      </c>
      <c r="H29" s="44">
        <v>21.052631578947366</v>
      </c>
      <c r="J29" s="43" t="s">
        <v>316</v>
      </c>
      <c r="K29" s="46" t="s">
        <v>309</v>
      </c>
      <c r="L29">
        <v>1.5</v>
      </c>
      <c r="M29">
        <v>2016</v>
      </c>
      <c r="N29" s="13">
        <v>8</v>
      </c>
      <c r="O29" s="13">
        <v>1</v>
      </c>
      <c r="P29" s="44">
        <v>4.625</v>
      </c>
      <c r="Q29" s="45">
        <f t="shared" si="1"/>
        <v>12.5</v>
      </c>
      <c r="R29">
        <v>5.2631578947368416</v>
      </c>
      <c r="S29">
        <v>15.789473684210526</v>
      </c>
      <c r="T29">
        <v>10.526315789473683</v>
      </c>
      <c r="V29" s="43" t="s">
        <v>316</v>
      </c>
      <c r="W29">
        <v>87.551253968253974</v>
      </c>
      <c r="X29" s="44">
        <v>25.222777777777779</v>
      </c>
      <c r="Y29" s="23">
        <v>7.9025000000000007</v>
      </c>
      <c r="Z29" s="44">
        <f t="shared" si="2"/>
        <v>28.809156504969696</v>
      </c>
      <c r="AA29" s="44">
        <f t="shared" si="0"/>
        <v>9.0261414221039509</v>
      </c>
      <c r="AB29" s="25">
        <v>3.3684210526315788</v>
      </c>
      <c r="AE29" t="s">
        <v>329</v>
      </c>
      <c r="AF29">
        <v>7.6004999999999994</v>
      </c>
      <c r="AG29">
        <v>21.253499999999999</v>
      </c>
      <c r="AH29">
        <v>12.453999999999997</v>
      </c>
      <c r="AJ29" t="s">
        <v>319</v>
      </c>
      <c r="AK29">
        <v>7.3510000000000009</v>
      </c>
      <c r="AN29" t="s">
        <v>103</v>
      </c>
      <c r="AO29" s="8">
        <v>105</v>
      </c>
      <c r="AP29" s="25">
        <v>456</v>
      </c>
      <c r="AR29" t="s">
        <v>316</v>
      </c>
      <c r="AS29">
        <v>19</v>
      </c>
      <c r="AT29">
        <v>78</v>
      </c>
      <c r="AU29">
        <v>16</v>
      </c>
      <c r="AV29" s="21">
        <v>3</v>
      </c>
      <c r="AW29" s="45">
        <f t="shared" si="3"/>
        <v>15.789473684210526</v>
      </c>
      <c r="AX29">
        <v>4.1052631578947372</v>
      </c>
      <c r="AY29" s="23">
        <v>3.1190000000000002</v>
      </c>
      <c r="AZ29">
        <v>2.5680000000000001</v>
      </c>
      <c r="BA29">
        <v>2.2360000000000002</v>
      </c>
      <c r="BB29">
        <v>11</v>
      </c>
      <c r="BD29" t="s">
        <v>316</v>
      </c>
      <c r="BE29">
        <v>16</v>
      </c>
      <c r="BF29" s="21">
        <v>3</v>
      </c>
      <c r="BG29" s="25">
        <v>2.9460000000000002</v>
      </c>
      <c r="BH29" s="21">
        <v>1.2130000000000001</v>
      </c>
      <c r="BK29" t="s">
        <v>113</v>
      </c>
      <c r="BL29">
        <v>1</v>
      </c>
      <c r="BM29">
        <v>0</v>
      </c>
      <c r="BO29" s="87" t="s">
        <v>321</v>
      </c>
      <c r="BP29">
        <v>4.03125</v>
      </c>
    </row>
    <row r="30" spans="1:68" x14ac:dyDescent="0.25">
      <c r="A30" s="43" t="s">
        <v>312</v>
      </c>
      <c r="B30" s="46" t="s">
        <v>309</v>
      </c>
      <c r="C30">
        <v>2</v>
      </c>
      <c r="D30">
        <v>2020</v>
      </c>
      <c r="E30" s="20">
        <v>23</v>
      </c>
      <c r="F30" s="20">
        <v>5</v>
      </c>
      <c r="G30" s="44">
        <v>4.0434782608695654</v>
      </c>
      <c r="H30" s="44">
        <v>21.739130434782609</v>
      </c>
      <c r="J30" s="43" t="s">
        <v>312</v>
      </c>
      <c r="K30" s="46" t="s">
        <v>309</v>
      </c>
      <c r="L30">
        <v>2</v>
      </c>
      <c r="M30">
        <v>2020</v>
      </c>
      <c r="N30" s="13">
        <v>9</v>
      </c>
      <c r="O30" s="13">
        <v>2</v>
      </c>
      <c r="P30" s="44">
        <v>4.5555555555555554</v>
      </c>
      <c r="Q30" s="45">
        <f t="shared" si="1"/>
        <v>22.222222222222221</v>
      </c>
      <c r="R30">
        <v>4.3478260869565215</v>
      </c>
      <c r="S30">
        <v>13.043478260869565</v>
      </c>
      <c r="T30">
        <v>8.695652173913043</v>
      </c>
      <c r="V30" s="43" t="s">
        <v>312</v>
      </c>
      <c r="W30">
        <v>170.75113888888887</v>
      </c>
      <c r="X30" s="44">
        <v>65.388888888888886</v>
      </c>
      <c r="Y30" s="23">
        <v>14.052</v>
      </c>
      <c r="Z30" s="44">
        <f t="shared" si="2"/>
        <v>38.294847878841217</v>
      </c>
      <c r="AA30" s="44">
        <f t="shared" si="0"/>
        <v>8.2295205123896196</v>
      </c>
      <c r="AB30" s="25">
        <v>3.347826086956522</v>
      </c>
      <c r="AE30" t="s">
        <v>333</v>
      </c>
      <c r="AF30">
        <v>0.7004999999999999</v>
      </c>
      <c r="AG30">
        <v>0.57525000000000004</v>
      </c>
      <c r="AH30">
        <v>0.67599999999999993</v>
      </c>
      <c r="AJ30" t="s">
        <v>321</v>
      </c>
      <c r="AK30">
        <v>20.801499999999997</v>
      </c>
      <c r="AN30" t="s">
        <v>106</v>
      </c>
      <c r="AO30" s="8">
        <v>149.25</v>
      </c>
      <c r="AP30" s="25">
        <v>601.91250000000002</v>
      </c>
      <c r="AR30" t="s">
        <v>312</v>
      </c>
      <c r="AS30">
        <v>23</v>
      </c>
      <c r="AT30">
        <v>93</v>
      </c>
      <c r="AU30">
        <v>20</v>
      </c>
      <c r="AV30" s="21">
        <v>3</v>
      </c>
      <c r="AW30" s="45">
        <f t="shared" si="3"/>
        <v>13.043478260869565</v>
      </c>
      <c r="AX30">
        <v>4.0434782608695654</v>
      </c>
      <c r="AY30" s="23">
        <v>3.2989999999999999</v>
      </c>
      <c r="AZ30">
        <v>2.7970000000000002</v>
      </c>
      <c r="BA30">
        <v>2.351</v>
      </c>
      <c r="BB30">
        <v>14</v>
      </c>
      <c r="BD30" t="s">
        <v>312</v>
      </c>
      <c r="BE30">
        <v>20</v>
      </c>
      <c r="BF30" s="21">
        <v>3</v>
      </c>
      <c r="BG30" s="25">
        <v>3.1579999999999999</v>
      </c>
      <c r="BH30" s="21">
        <v>1.2130000000000001</v>
      </c>
      <c r="BK30" t="s">
        <v>269</v>
      </c>
      <c r="BL30">
        <v>1</v>
      </c>
      <c r="BM30">
        <v>0</v>
      </c>
      <c r="BO30" s="87" t="s">
        <v>324</v>
      </c>
      <c r="BP30">
        <v>4.4545454545454541</v>
      </c>
    </row>
    <row r="31" spans="1:68" x14ac:dyDescent="0.25">
      <c r="A31" s="43" t="s">
        <v>319</v>
      </c>
      <c r="B31" s="46" t="s">
        <v>309</v>
      </c>
      <c r="C31">
        <v>1</v>
      </c>
      <c r="D31">
        <v>2013</v>
      </c>
      <c r="E31" s="20">
        <v>22</v>
      </c>
      <c r="F31" s="20">
        <v>5</v>
      </c>
      <c r="G31" s="44">
        <v>4.3809523809523814</v>
      </c>
      <c r="H31" s="44">
        <v>22.727272727272727</v>
      </c>
      <c r="J31" s="43" t="s">
        <v>319</v>
      </c>
      <c r="K31" s="46" t="s">
        <v>309</v>
      </c>
      <c r="L31">
        <v>1</v>
      </c>
      <c r="M31">
        <v>2013</v>
      </c>
      <c r="N31" s="13">
        <v>9</v>
      </c>
      <c r="O31" s="13">
        <v>1</v>
      </c>
      <c r="P31" s="44">
        <v>5.25</v>
      </c>
      <c r="Q31" s="45">
        <f t="shared" si="1"/>
        <v>11.111111111111111</v>
      </c>
      <c r="R31">
        <v>4.5454545454545459</v>
      </c>
      <c r="S31">
        <v>9.0909090909090917</v>
      </c>
      <c r="T31">
        <v>4.5454545454545459</v>
      </c>
      <c r="V31" s="43" t="s">
        <v>319</v>
      </c>
      <c r="W31">
        <v>106.92083333333332</v>
      </c>
      <c r="X31" s="44">
        <v>18.105</v>
      </c>
      <c r="Y31" s="23">
        <v>1.351</v>
      </c>
      <c r="Z31" s="44">
        <f t="shared" si="2"/>
        <v>16.933089123572739</v>
      </c>
      <c r="AA31" s="44">
        <f t="shared" si="0"/>
        <v>1.2635516932309732</v>
      </c>
      <c r="AB31" s="25">
        <v>3.5454545454545454</v>
      </c>
      <c r="AE31" t="s">
        <v>341</v>
      </c>
      <c r="AF31">
        <v>4.7626249999999999</v>
      </c>
      <c r="AG31">
        <v>9.4011249999999986</v>
      </c>
      <c r="AH31">
        <v>11.875499999999999</v>
      </c>
      <c r="AJ31" t="s">
        <v>324</v>
      </c>
      <c r="AK31">
        <v>34.3005</v>
      </c>
      <c r="AN31" t="s">
        <v>110</v>
      </c>
      <c r="AO31" s="8">
        <v>81.5</v>
      </c>
      <c r="AP31" s="25">
        <v>329.67500000000007</v>
      </c>
      <c r="AR31" t="s">
        <v>319</v>
      </c>
      <c r="AS31">
        <v>21</v>
      </c>
      <c r="AT31">
        <v>92</v>
      </c>
      <c r="AU31">
        <v>19</v>
      </c>
      <c r="AV31" s="21">
        <v>2</v>
      </c>
      <c r="AW31" s="45">
        <f t="shared" si="3"/>
        <v>9.5238095238095237</v>
      </c>
      <c r="AX31">
        <v>4.3809523809523814</v>
      </c>
      <c r="AY31" s="23">
        <v>3.2669999999999999</v>
      </c>
      <c r="AZ31">
        <v>2.7330000000000001</v>
      </c>
      <c r="BA31">
        <v>2.363</v>
      </c>
      <c r="BB31">
        <v>13</v>
      </c>
      <c r="BD31" t="s">
        <v>319</v>
      </c>
      <c r="BE31">
        <v>19</v>
      </c>
      <c r="BF31" s="21">
        <v>2</v>
      </c>
      <c r="BG31" s="25">
        <v>3.1160000000000001</v>
      </c>
      <c r="BH31" s="21">
        <v>0.7964</v>
      </c>
      <c r="BK31" t="s">
        <v>272</v>
      </c>
      <c r="BL31">
        <v>1</v>
      </c>
      <c r="BM31">
        <v>0</v>
      </c>
      <c r="BO31" s="87" t="s">
        <v>327</v>
      </c>
      <c r="BP31">
        <v>4.125</v>
      </c>
    </row>
    <row r="32" spans="1:68" x14ac:dyDescent="0.25">
      <c r="A32" s="43" t="s">
        <v>320</v>
      </c>
      <c r="B32" s="46" t="s">
        <v>309</v>
      </c>
      <c r="C32">
        <v>1.5</v>
      </c>
      <c r="D32">
        <v>2016</v>
      </c>
      <c r="E32" s="20">
        <v>25</v>
      </c>
      <c r="F32" s="20">
        <v>4</v>
      </c>
      <c r="G32" s="44">
        <v>4.38</v>
      </c>
      <c r="H32" s="44">
        <v>16</v>
      </c>
      <c r="J32" s="43" t="s">
        <v>320</v>
      </c>
      <c r="K32" s="46" t="s">
        <v>309</v>
      </c>
      <c r="L32">
        <v>1.5</v>
      </c>
      <c r="M32">
        <v>2016</v>
      </c>
      <c r="N32" s="13">
        <v>7</v>
      </c>
      <c r="O32" s="13">
        <v>1</v>
      </c>
      <c r="P32" s="44">
        <v>5.1428571428571432</v>
      </c>
      <c r="Q32" s="45">
        <f t="shared" si="1"/>
        <v>14.285714285714285</v>
      </c>
      <c r="R32">
        <v>4</v>
      </c>
      <c r="S32">
        <v>12</v>
      </c>
      <c r="T32">
        <v>8</v>
      </c>
      <c r="V32" s="43" t="s">
        <v>320</v>
      </c>
      <c r="W32">
        <v>173.67666666666668</v>
      </c>
      <c r="X32" s="44">
        <v>49.668333333333337</v>
      </c>
      <c r="Y32" s="23">
        <v>5.4</v>
      </c>
      <c r="Z32" s="44">
        <f t="shared" si="2"/>
        <v>28.598161334280174</v>
      </c>
      <c r="AA32" s="44">
        <f t="shared" si="0"/>
        <v>3.1092259562789089</v>
      </c>
      <c r="AB32" s="25">
        <v>3.4</v>
      </c>
      <c r="AE32" t="s">
        <v>346</v>
      </c>
      <c r="AF32">
        <v>0.12512499999999999</v>
      </c>
      <c r="AG32">
        <v>0.16287499999999999</v>
      </c>
      <c r="AH32">
        <v>0.32737500000000019</v>
      </c>
      <c r="AJ32" t="s">
        <v>329</v>
      </c>
      <c r="AK32">
        <v>64.302499999999995</v>
      </c>
      <c r="AN32" t="s">
        <v>113</v>
      </c>
      <c r="AO32" s="8">
        <v>60</v>
      </c>
      <c r="AP32" s="25">
        <v>287</v>
      </c>
      <c r="AR32" t="s">
        <v>320</v>
      </c>
      <c r="AS32">
        <v>25</v>
      </c>
      <c r="AT32">
        <v>109.5</v>
      </c>
      <c r="AU32">
        <v>22</v>
      </c>
      <c r="AV32" s="21">
        <v>3</v>
      </c>
      <c r="AW32" s="45">
        <f>AV32/(AV32+AU32)*100</f>
        <v>12</v>
      </c>
      <c r="AX32">
        <v>4.38</v>
      </c>
      <c r="AY32" s="23">
        <v>3.3879999999999999</v>
      </c>
      <c r="AZ32">
        <v>3.0630000000000002</v>
      </c>
      <c r="BA32">
        <v>2.0779999999999998</v>
      </c>
      <c r="BB32">
        <v>18</v>
      </c>
      <c r="BD32" t="s">
        <v>320</v>
      </c>
      <c r="BE32">
        <v>22</v>
      </c>
      <c r="BF32" s="21">
        <v>3</v>
      </c>
      <c r="BG32" s="25">
        <v>3.258</v>
      </c>
      <c r="BH32" s="21">
        <v>1.214</v>
      </c>
      <c r="BK32" t="s">
        <v>117</v>
      </c>
      <c r="BL32">
        <v>1</v>
      </c>
      <c r="BM32">
        <v>0</v>
      </c>
      <c r="BO32" s="87" t="s">
        <v>329</v>
      </c>
      <c r="BP32">
        <v>4.3499999999999996</v>
      </c>
    </row>
    <row r="33" spans="1:68" x14ac:dyDescent="0.25">
      <c r="A33" s="43" t="s">
        <v>321</v>
      </c>
      <c r="B33" s="46" t="s">
        <v>309</v>
      </c>
      <c r="C33">
        <v>2</v>
      </c>
      <c r="D33">
        <v>2020</v>
      </c>
      <c r="E33" s="20">
        <v>23</v>
      </c>
      <c r="F33" s="20">
        <v>5</v>
      </c>
      <c r="G33" s="44">
        <v>4.2826086956521738</v>
      </c>
      <c r="H33" s="44">
        <v>21.739130434782609</v>
      </c>
      <c r="J33" s="43" t="s">
        <v>321</v>
      </c>
      <c r="K33" s="46" t="s">
        <v>309</v>
      </c>
      <c r="L33">
        <v>2</v>
      </c>
      <c r="M33">
        <v>2020</v>
      </c>
      <c r="N33" s="13">
        <v>7</v>
      </c>
      <c r="O33" s="13">
        <v>1</v>
      </c>
      <c r="P33" s="44">
        <v>4.8571428571428568</v>
      </c>
      <c r="Q33" s="45">
        <f t="shared" si="1"/>
        <v>14.285714285714285</v>
      </c>
      <c r="R33">
        <v>4.3478260869565215</v>
      </c>
      <c r="S33">
        <v>13.043478260869565</v>
      </c>
      <c r="T33">
        <v>8.695652173913043</v>
      </c>
      <c r="V33" s="43" t="s">
        <v>321</v>
      </c>
      <c r="W33">
        <v>213.85678571428571</v>
      </c>
      <c r="X33" s="44">
        <v>48.419583333333335</v>
      </c>
      <c r="Y33" s="23">
        <v>6.1515000000000004</v>
      </c>
      <c r="Z33" s="44">
        <f t="shared" si="2"/>
        <v>22.641125541848492</v>
      </c>
      <c r="AA33" s="44">
        <f t="shared" si="0"/>
        <v>2.8764577095152131</v>
      </c>
      <c r="AB33" s="25">
        <v>3.347826086956522</v>
      </c>
      <c r="AE33" t="s">
        <v>353</v>
      </c>
      <c r="AF33">
        <v>1.2253750000000001</v>
      </c>
      <c r="AG33">
        <v>7.4256249999999993</v>
      </c>
      <c r="AH33">
        <v>5.2141249999999992</v>
      </c>
      <c r="AJ33" t="s">
        <v>333</v>
      </c>
      <c r="AK33">
        <v>7.1137499999999987</v>
      </c>
      <c r="AN33" t="s">
        <v>264</v>
      </c>
      <c r="AO33" s="8">
        <v>11.8</v>
      </c>
      <c r="AP33" s="25">
        <v>239.91000000000003</v>
      </c>
      <c r="AR33" t="s">
        <v>321</v>
      </c>
      <c r="AS33">
        <v>23</v>
      </c>
      <c r="AT33">
        <v>98.5</v>
      </c>
      <c r="AU33">
        <v>20</v>
      </c>
      <c r="AV33" s="21">
        <v>3</v>
      </c>
      <c r="AW33" s="45">
        <f t="shared" si="3"/>
        <v>13.043478260869565</v>
      </c>
      <c r="AX33">
        <v>4.2826086956521738</v>
      </c>
      <c r="AY33" s="23">
        <v>3.2959999999999998</v>
      </c>
      <c r="AZ33">
        <v>2.9279999999999999</v>
      </c>
      <c r="BA33">
        <v>2.093</v>
      </c>
      <c r="BB33">
        <v>16</v>
      </c>
      <c r="BD33" t="s">
        <v>321</v>
      </c>
      <c r="BE33">
        <v>20</v>
      </c>
      <c r="BF33" s="21">
        <v>3</v>
      </c>
      <c r="BG33" s="25">
        <v>3.1539999999999999</v>
      </c>
      <c r="BH33" s="21">
        <v>1.218</v>
      </c>
      <c r="BK33" t="s">
        <v>121</v>
      </c>
      <c r="BL33">
        <v>2</v>
      </c>
      <c r="BM33">
        <v>0.66110000000000002</v>
      </c>
      <c r="BO33" s="87" t="s">
        <v>333</v>
      </c>
      <c r="BP33">
        <v>4.7142857142857144</v>
      </c>
    </row>
    <row r="34" spans="1:68" x14ac:dyDescent="0.25">
      <c r="A34" s="43" t="s">
        <v>324</v>
      </c>
      <c r="B34" s="46" t="s">
        <v>309</v>
      </c>
      <c r="C34">
        <v>1</v>
      </c>
      <c r="D34">
        <v>2011</v>
      </c>
      <c r="E34" s="20">
        <v>17</v>
      </c>
      <c r="F34" s="20">
        <v>4</v>
      </c>
      <c r="G34" s="44">
        <v>4.5294117647058822</v>
      </c>
      <c r="H34" s="44">
        <v>23.52941176470588</v>
      </c>
      <c r="J34" s="43" t="s">
        <v>324</v>
      </c>
      <c r="K34" s="46" t="s">
        <v>309</v>
      </c>
      <c r="L34">
        <v>1</v>
      </c>
      <c r="M34">
        <v>2011</v>
      </c>
      <c r="N34" s="13">
        <v>6</v>
      </c>
      <c r="O34" s="13">
        <v>1</v>
      </c>
      <c r="P34" s="44">
        <v>4.666666666666667</v>
      </c>
      <c r="Q34" s="45">
        <f t="shared" si="1"/>
        <v>16.666666666666664</v>
      </c>
      <c r="R34">
        <v>5.8823529411764701</v>
      </c>
      <c r="S34">
        <v>5.8823529411764701</v>
      </c>
      <c r="T34">
        <v>0</v>
      </c>
      <c r="V34" s="43" t="s">
        <v>324</v>
      </c>
      <c r="W34">
        <v>153.32930555555555</v>
      </c>
      <c r="X34" s="44">
        <v>31.751249999999999</v>
      </c>
      <c r="Y34" s="23">
        <v>3.75</v>
      </c>
      <c r="Z34" s="44">
        <f t="shared" si="2"/>
        <v>20.707880913538489</v>
      </c>
      <c r="AA34" s="44">
        <f t="shared" si="0"/>
        <v>2.44571641827548</v>
      </c>
      <c r="AB34" s="25">
        <v>3.4117647058823528</v>
      </c>
      <c r="AE34" t="s">
        <v>74</v>
      </c>
      <c r="AF34">
        <v>4.5562500000000004</v>
      </c>
      <c r="AG34">
        <v>70.001249999999999</v>
      </c>
      <c r="AH34">
        <v>3.813750000000002</v>
      </c>
      <c r="AJ34" t="s">
        <v>341</v>
      </c>
      <c r="AK34">
        <v>48.950875000000003</v>
      </c>
      <c r="AN34" t="s">
        <v>269</v>
      </c>
      <c r="AO34" s="8">
        <v>5.8</v>
      </c>
      <c r="AP34" s="25">
        <v>119.21000000000001</v>
      </c>
      <c r="AR34" t="s">
        <v>324</v>
      </c>
      <c r="AS34">
        <v>17</v>
      </c>
      <c r="AT34">
        <v>77</v>
      </c>
      <c r="AU34">
        <v>16</v>
      </c>
      <c r="AV34" s="21">
        <v>1</v>
      </c>
      <c r="AW34" s="45">
        <f t="shared" si="3"/>
        <v>5.8823529411764701</v>
      </c>
      <c r="AX34">
        <v>4.5294117647058822</v>
      </c>
      <c r="AY34" s="23">
        <v>2.9849999999999999</v>
      </c>
      <c r="AZ34">
        <v>2.5619999999999998</v>
      </c>
      <c r="BA34">
        <v>1.905</v>
      </c>
      <c r="BB34">
        <v>11</v>
      </c>
      <c r="BD34" t="s">
        <v>324</v>
      </c>
      <c r="BE34">
        <v>16</v>
      </c>
      <c r="BF34" s="21">
        <v>1</v>
      </c>
      <c r="BG34" s="25">
        <v>2.93</v>
      </c>
      <c r="BH34" s="21">
        <v>0</v>
      </c>
      <c r="BK34" t="s">
        <v>522</v>
      </c>
      <c r="BL34">
        <v>1</v>
      </c>
      <c r="BM34">
        <v>0</v>
      </c>
      <c r="BO34" s="87" t="s">
        <v>337</v>
      </c>
      <c r="BP34">
        <v>4.6428571428571432</v>
      </c>
    </row>
    <row r="35" spans="1:68" x14ac:dyDescent="0.25">
      <c r="A35" s="43" t="s">
        <v>327</v>
      </c>
      <c r="B35" s="46" t="s">
        <v>309</v>
      </c>
      <c r="C35">
        <v>1.5</v>
      </c>
      <c r="D35">
        <v>2016</v>
      </c>
      <c r="E35" s="20">
        <v>30</v>
      </c>
      <c r="F35" s="20">
        <v>4</v>
      </c>
      <c r="G35" s="44">
        <v>4.6296296296296298</v>
      </c>
      <c r="H35" s="44">
        <v>13.333333333333334</v>
      </c>
      <c r="J35" s="43" t="s">
        <v>327</v>
      </c>
      <c r="K35" s="46" t="s">
        <v>309</v>
      </c>
      <c r="L35">
        <v>1.5</v>
      </c>
      <c r="M35">
        <v>2016</v>
      </c>
      <c r="N35" s="13">
        <v>12</v>
      </c>
      <c r="O35" s="13">
        <v>0</v>
      </c>
      <c r="P35" s="44">
        <v>5.3636363636363633</v>
      </c>
      <c r="Q35" s="45">
        <f t="shared" si="1"/>
        <v>0</v>
      </c>
      <c r="R35">
        <v>3.3333333333333335</v>
      </c>
      <c r="S35">
        <v>6.666666666666667</v>
      </c>
      <c r="T35">
        <v>3.3333333333333335</v>
      </c>
      <c r="V35" s="43" t="s">
        <v>327</v>
      </c>
      <c r="W35">
        <v>219.75077380952379</v>
      </c>
      <c r="X35" s="44">
        <v>21.194523809523808</v>
      </c>
      <c r="Y35" s="23">
        <v>4.5005000000000006</v>
      </c>
      <c r="Z35" s="44">
        <f t="shared" si="2"/>
        <v>9.6448005356717683</v>
      </c>
      <c r="AA35" s="44">
        <f t="shared" si="0"/>
        <v>2.0480018895864989</v>
      </c>
      <c r="AB35" s="25">
        <v>3.2857142857142856</v>
      </c>
      <c r="AE35" t="s">
        <v>78</v>
      </c>
      <c r="AF35">
        <v>34.14</v>
      </c>
      <c r="AG35">
        <v>31.875</v>
      </c>
      <c r="AH35">
        <v>5.1300000000000008</v>
      </c>
      <c r="AJ35" t="s">
        <v>346</v>
      </c>
      <c r="AK35">
        <v>1.9518749999999994</v>
      </c>
      <c r="AN35" t="s">
        <v>272</v>
      </c>
      <c r="AO35" s="8">
        <v>3.5999999999999996</v>
      </c>
      <c r="AP35" s="25">
        <v>26.819999999999997</v>
      </c>
      <c r="AR35" t="s">
        <v>327</v>
      </c>
      <c r="AS35">
        <v>27</v>
      </c>
      <c r="AT35">
        <v>125</v>
      </c>
      <c r="AU35">
        <v>26</v>
      </c>
      <c r="AV35" s="21">
        <v>3</v>
      </c>
      <c r="AW35" s="45">
        <f t="shared" si="3"/>
        <v>10.344827586206897</v>
      </c>
      <c r="AX35">
        <v>4.6296296296296298</v>
      </c>
      <c r="AY35" s="23">
        <v>3.5659999999999998</v>
      </c>
      <c r="AZ35">
        <v>3.0539999999999998</v>
      </c>
      <c r="BA35">
        <v>2.6360000000000001</v>
      </c>
      <c r="BB35">
        <v>18</v>
      </c>
      <c r="BD35" t="s">
        <v>327</v>
      </c>
      <c r="BE35">
        <v>26</v>
      </c>
      <c r="BF35" s="21">
        <v>3</v>
      </c>
      <c r="BG35" s="25">
        <v>3.423</v>
      </c>
      <c r="BH35" s="21">
        <v>1.204</v>
      </c>
      <c r="BK35" t="s">
        <v>531</v>
      </c>
      <c r="BL35">
        <v>1</v>
      </c>
      <c r="BM35">
        <v>0</v>
      </c>
      <c r="BO35" s="87" t="s">
        <v>339</v>
      </c>
      <c r="BP35">
        <v>4.3703703703703702</v>
      </c>
    </row>
    <row r="36" spans="1:68" x14ac:dyDescent="0.25">
      <c r="A36" s="43" t="s">
        <v>329</v>
      </c>
      <c r="B36" s="46" t="s">
        <v>309</v>
      </c>
      <c r="C36">
        <v>2</v>
      </c>
      <c r="D36">
        <v>2019</v>
      </c>
      <c r="E36" s="20">
        <v>35</v>
      </c>
      <c r="F36" s="20">
        <v>6</v>
      </c>
      <c r="G36" s="44">
        <v>4.5625</v>
      </c>
      <c r="H36" s="44">
        <v>17.142857142857142</v>
      </c>
      <c r="J36" s="43" t="s">
        <v>329</v>
      </c>
      <c r="K36" s="46" t="s">
        <v>309</v>
      </c>
      <c r="L36">
        <v>2</v>
      </c>
      <c r="M36">
        <v>2019</v>
      </c>
      <c r="N36" s="13">
        <v>14</v>
      </c>
      <c r="O36" s="13">
        <v>0</v>
      </c>
      <c r="P36" s="44">
        <v>4.916666666666667</v>
      </c>
      <c r="Q36" s="45">
        <f t="shared" si="1"/>
        <v>0</v>
      </c>
      <c r="R36">
        <v>2.8571428571428572</v>
      </c>
      <c r="S36">
        <v>2.8571428571428572</v>
      </c>
      <c r="T36">
        <v>0</v>
      </c>
      <c r="V36" s="43" t="s">
        <v>329</v>
      </c>
      <c r="W36">
        <v>313.98494047619039</v>
      </c>
      <c r="X36" s="44">
        <v>34.980357142857144</v>
      </c>
      <c r="Y36" s="23">
        <v>5.0999999999999996</v>
      </c>
      <c r="Z36" s="44">
        <f t="shared" si="2"/>
        <v>11.140775442862273</v>
      </c>
      <c r="AA36" s="44">
        <f t="shared" si="0"/>
        <v>1.6242817226410051</v>
      </c>
      <c r="AB36" s="25">
        <v>3.2941176470588234</v>
      </c>
      <c r="AE36" t="s">
        <v>82</v>
      </c>
      <c r="AF36">
        <v>14.526250000000001</v>
      </c>
      <c r="AG36">
        <v>135.42124999999999</v>
      </c>
      <c r="AH36">
        <v>5.7899999999999983</v>
      </c>
      <c r="AJ36" t="s">
        <v>353</v>
      </c>
      <c r="AK36">
        <v>45.601000000000013</v>
      </c>
      <c r="AN36" t="s">
        <v>117</v>
      </c>
      <c r="AO36" s="8">
        <v>46</v>
      </c>
      <c r="AP36" s="25">
        <v>150.69999999999999</v>
      </c>
      <c r="AR36" t="s">
        <v>329</v>
      </c>
      <c r="AS36">
        <v>32</v>
      </c>
      <c r="AT36">
        <v>146</v>
      </c>
      <c r="AU36">
        <v>32</v>
      </c>
      <c r="AV36" s="21">
        <v>3</v>
      </c>
      <c r="AW36" s="45">
        <f t="shared" si="3"/>
        <v>8.5714285714285712</v>
      </c>
      <c r="AX36">
        <v>4.5625</v>
      </c>
      <c r="AY36" s="23">
        <v>3.7189999999999999</v>
      </c>
      <c r="AZ36">
        <v>3.2050000000000001</v>
      </c>
      <c r="BA36">
        <v>2.7930000000000001</v>
      </c>
      <c r="BB36">
        <v>21</v>
      </c>
      <c r="BD36" t="s">
        <v>329</v>
      </c>
      <c r="BE36">
        <v>32</v>
      </c>
      <c r="BF36" s="21">
        <v>3</v>
      </c>
      <c r="BG36" s="25">
        <v>3.6269999999999998</v>
      </c>
      <c r="BH36" s="21">
        <v>1.214</v>
      </c>
      <c r="BK36" t="s">
        <v>533</v>
      </c>
      <c r="BL36">
        <v>1</v>
      </c>
      <c r="BM36">
        <v>0</v>
      </c>
      <c r="BO36" s="87" t="s">
        <v>341</v>
      </c>
      <c r="BP36">
        <v>4.2857142857142856</v>
      </c>
    </row>
    <row r="37" spans="1:68" x14ac:dyDescent="0.25">
      <c r="A37" s="43" t="s">
        <v>333</v>
      </c>
      <c r="B37" s="46" t="s">
        <v>309</v>
      </c>
      <c r="C37">
        <v>1</v>
      </c>
      <c r="D37">
        <v>2011</v>
      </c>
      <c r="E37" s="20">
        <v>21</v>
      </c>
      <c r="F37" s="20">
        <v>2</v>
      </c>
      <c r="G37" s="44">
        <v>5.0952380952380949</v>
      </c>
      <c r="H37" s="44">
        <v>9.5238095238095237</v>
      </c>
      <c r="J37" s="43" t="s">
        <v>333</v>
      </c>
      <c r="K37" s="46" t="s">
        <v>309</v>
      </c>
      <c r="L37">
        <v>1</v>
      </c>
      <c r="M37">
        <v>2011</v>
      </c>
      <c r="N37" s="13">
        <v>7</v>
      </c>
      <c r="O37" s="13">
        <v>0</v>
      </c>
      <c r="P37" s="44">
        <v>5.8571428571428568</v>
      </c>
      <c r="Q37" s="45">
        <f t="shared" si="1"/>
        <v>0</v>
      </c>
      <c r="R37">
        <v>0</v>
      </c>
      <c r="S37">
        <v>0</v>
      </c>
      <c r="T37">
        <v>0</v>
      </c>
      <c r="V37" s="43" t="s">
        <v>333</v>
      </c>
      <c r="W37">
        <v>65.78292857142857</v>
      </c>
      <c r="X37" s="44">
        <v>3.2512499999999998</v>
      </c>
      <c r="Y37" s="23"/>
      <c r="Z37" s="44">
        <f t="shared" si="2"/>
        <v>4.9423916973682926</v>
      </c>
      <c r="AA37" s="44">
        <f t="shared" si="0"/>
        <v>0</v>
      </c>
      <c r="AB37" s="25">
        <v>3.2857142857142856</v>
      </c>
      <c r="AE37" t="s">
        <v>85</v>
      </c>
      <c r="AF37">
        <v>38.038750000000007</v>
      </c>
      <c r="AG37">
        <v>129.86499999999998</v>
      </c>
      <c r="AH37">
        <v>3.9912500000000022</v>
      </c>
      <c r="AJ37" t="s">
        <v>74</v>
      </c>
      <c r="AK37">
        <v>31.330000000000002</v>
      </c>
      <c r="AN37" t="s">
        <v>121</v>
      </c>
      <c r="AO37" s="8">
        <v>49.666666666666664</v>
      </c>
      <c r="AP37" s="25">
        <v>190.01666666666668</v>
      </c>
      <c r="AR37" t="s">
        <v>333</v>
      </c>
      <c r="AS37">
        <v>21</v>
      </c>
      <c r="AT37">
        <v>107</v>
      </c>
      <c r="AU37">
        <v>21</v>
      </c>
      <c r="AV37" s="21">
        <v>0</v>
      </c>
      <c r="AW37" s="45">
        <f t="shared" si="3"/>
        <v>0</v>
      </c>
      <c r="AX37">
        <v>5.0952380952380949</v>
      </c>
      <c r="AY37" s="23">
        <v>3.242</v>
      </c>
      <c r="AZ37">
        <v>2.831</v>
      </c>
      <c r="BA37">
        <v>2.1230000000000002</v>
      </c>
      <c r="BB37">
        <v>14</v>
      </c>
      <c r="BD37" t="s">
        <v>333</v>
      </c>
      <c r="BE37">
        <v>21</v>
      </c>
      <c r="BF37" s="21">
        <v>0</v>
      </c>
      <c r="BG37" s="25">
        <v>3.242</v>
      </c>
      <c r="BH37" s="21" t="s">
        <v>925</v>
      </c>
      <c r="BK37" t="s">
        <v>542</v>
      </c>
      <c r="BL37">
        <v>1</v>
      </c>
      <c r="BM37">
        <v>0</v>
      </c>
      <c r="BO37" s="87" t="s">
        <v>346</v>
      </c>
      <c r="BP37">
        <v>4.0769230769230766</v>
      </c>
    </row>
    <row r="38" spans="1:68" x14ac:dyDescent="0.25">
      <c r="A38" s="43" t="s">
        <v>337</v>
      </c>
      <c r="B38" s="46" t="s">
        <v>309</v>
      </c>
      <c r="C38">
        <v>1.5</v>
      </c>
      <c r="D38">
        <v>2016</v>
      </c>
      <c r="E38" s="20">
        <v>38</v>
      </c>
      <c r="F38" s="20">
        <v>9</v>
      </c>
      <c r="G38" s="44">
        <v>4.6891891891891895</v>
      </c>
      <c r="H38" s="44">
        <v>23.684210526315788</v>
      </c>
      <c r="J38" s="43" t="s">
        <v>337</v>
      </c>
      <c r="K38" s="46" t="s">
        <v>309</v>
      </c>
      <c r="L38">
        <v>1.5</v>
      </c>
      <c r="M38">
        <v>2016</v>
      </c>
      <c r="N38" s="13">
        <v>16</v>
      </c>
      <c r="O38" s="13">
        <v>5</v>
      </c>
      <c r="P38" s="44">
        <v>4.75</v>
      </c>
      <c r="Q38" s="45">
        <f t="shared" si="1"/>
        <v>31.25</v>
      </c>
      <c r="R38">
        <v>5.2631578947368416</v>
      </c>
      <c r="S38">
        <v>7.8947368421052628</v>
      </c>
      <c r="T38">
        <v>2.6315789473684208</v>
      </c>
      <c r="V38" s="43" t="s">
        <v>337</v>
      </c>
      <c r="W38">
        <v>313.91132846320346</v>
      </c>
      <c r="X38" s="44">
        <v>75.338333333333338</v>
      </c>
      <c r="Y38" s="23">
        <v>4.2001249999999999</v>
      </c>
      <c r="Z38" s="44">
        <f t="shared" si="2"/>
        <v>23.999877195309459</v>
      </c>
      <c r="AA38" s="44">
        <f t="shared" si="0"/>
        <v>1.337997268388591</v>
      </c>
      <c r="AB38" s="25">
        <v>3.4864864864864864</v>
      </c>
      <c r="AE38" t="s">
        <v>89</v>
      </c>
      <c r="AF38">
        <v>16.555</v>
      </c>
      <c r="AG38">
        <v>22.504999999999999</v>
      </c>
      <c r="AH38">
        <v>3.0799999999999996</v>
      </c>
      <c r="AJ38" t="s">
        <v>78</v>
      </c>
      <c r="AK38">
        <v>27.944999999999986</v>
      </c>
      <c r="AN38" t="s">
        <v>125</v>
      </c>
      <c r="AO38" s="8">
        <v>61.75</v>
      </c>
      <c r="AP38" s="25">
        <v>282.53750000000002</v>
      </c>
      <c r="AR38" t="s">
        <v>337</v>
      </c>
      <c r="AS38">
        <v>37</v>
      </c>
      <c r="AT38">
        <v>173.5</v>
      </c>
      <c r="AU38">
        <v>35</v>
      </c>
      <c r="AV38" s="21">
        <v>3</v>
      </c>
      <c r="AW38" s="45">
        <f t="shared" si="3"/>
        <v>7.8947368421052628</v>
      </c>
      <c r="AX38">
        <v>4.6891891891891895</v>
      </c>
      <c r="AY38" s="23">
        <v>3.8039999999999998</v>
      </c>
      <c r="AZ38">
        <v>3.266</v>
      </c>
      <c r="BA38">
        <v>2.92</v>
      </c>
      <c r="BB38">
        <v>22</v>
      </c>
      <c r="BD38" t="s">
        <v>337</v>
      </c>
      <c r="BE38">
        <v>35</v>
      </c>
      <c r="BF38" s="21">
        <v>3</v>
      </c>
      <c r="BG38" s="25">
        <v>3.722</v>
      </c>
      <c r="BH38" s="21">
        <v>1.19</v>
      </c>
      <c r="BK38" t="s">
        <v>544</v>
      </c>
      <c r="BL38">
        <v>2</v>
      </c>
      <c r="BM38">
        <v>0.7712</v>
      </c>
      <c r="BO38" s="87" t="s">
        <v>349</v>
      </c>
      <c r="BP38">
        <v>4.2222222222222223</v>
      </c>
    </row>
    <row r="39" spans="1:68" x14ac:dyDescent="0.25">
      <c r="A39" s="43" t="s">
        <v>339</v>
      </c>
      <c r="B39" s="46" t="s">
        <v>309</v>
      </c>
      <c r="C39">
        <v>1.75</v>
      </c>
      <c r="D39">
        <v>2019</v>
      </c>
      <c r="E39" s="20">
        <v>44</v>
      </c>
      <c r="F39" s="20">
        <v>11</v>
      </c>
      <c r="G39" s="44">
        <v>4.6511627906976747</v>
      </c>
      <c r="H39" s="44">
        <v>25</v>
      </c>
      <c r="J39" s="43" t="s">
        <v>339</v>
      </c>
      <c r="K39" s="46" t="s">
        <v>309</v>
      </c>
      <c r="L39">
        <v>1.75</v>
      </c>
      <c r="M39">
        <v>2019</v>
      </c>
      <c r="N39" s="13">
        <v>16</v>
      </c>
      <c r="O39" s="13">
        <v>3</v>
      </c>
      <c r="P39" s="44">
        <v>5.125</v>
      </c>
      <c r="Q39" s="45">
        <f t="shared" si="1"/>
        <v>18.75</v>
      </c>
      <c r="R39">
        <v>2.2727272727272729</v>
      </c>
      <c r="S39">
        <v>4.5454545454545459</v>
      </c>
      <c r="T39">
        <v>2.2727272727272729</v>
      </c>
      <c r="V39" s="43" t="s">
        <v>339</v>
      </c>
      <c r="W39">
        <v>456.37326415251414</v>
      </c>
      <c r="X39" s="44">
        <v>160.18958333333336</v>
      </c>
      <c r="Y39" s="23">
        <v>6.1124999999999998</v>
      </c>
      <c r="Z39" s="44">
        <f t="shared" si="2"/>
        <v>35.10056261310698</v>
      </c>
      <c r="AA39" s="44">
        <f t="shared" si="0"/>
        <v>1.3393641740497051</v>
      </c>
      <c r="AB39" s="25">
        <v>3.5348837209302326</v>
      </c>
      <c r="AE39" t="s">
        <v>92</v>
      </c>
      <c r="AF39">
        <v>74.555000000000007</v>
      </c>
      <c r="AG39">
        <v>21.5</v>
      </c>
      <c r="AH39">
        <v>11.024999999999999</v>
      </c>
      <c r="AJ39" t="s">
        <v>82</v>
      </c>
      <c r="AK39">
        <v>60.786249999999988</v>
      </c>
      <c r="AN39" t="s">
        <v>129</v>
      </c>
      <c r="AO39" s="8">
        <v>25.25</v>
      </c>
      <c r="AP39" s="25">
        <v>176.86250000000001</v>
      </c>
      <c r="AR39" t="s">
        <v>339</v>
      </c>
      <c r="AS39">
        <v>43</v>
      </c>
      <c r="AT39">
        <v>200</v>
      </c>
      <c r="AU39">
        <v>42</v>
      </c>
      <c r="AV39" s="21">
        <v>2</v>
      </c>
      <c r="AW39" s="45">
        <f t="shared" si="3"/>
        <v>4.5454545454545459</v>
      </c>
      <c r="AX39">
        <v>4.6511627906976747</v>
      </c>
      <c r="AY39" s="23">
        <v>3.944</v>
      </c>
      <c r="AZ39">
        <v>3.4910000000000001</v>
      </c>
      <c r="BA39">
        <v>2.9239999999999999</v>
      </c>
      <c r="BB39">
        <v>28</v>
      </c>
      <c r="BD39" t="s">
        <v>339</v>
      </c>
      <c r="BE39">
        <v>42</v>
      </c>
      <c r="BF39" s="21">
        <v>2</v>
      </c>
      <c r="BG39" s="25">
        <v>3.8980000000000001</v>
      </c>
      <c r="BH39" s="21">
        <v>0.76400000000000001</v>
      </c>
      <c r="BK39" t="s">
        <v>133</v>
      </c>
      <c r="BL39">
        <v>1</v>
      </c>
      <c r="BM39">
        <v>0</v>
      </c>
      <c r="BO39" s="87" t="s">
        <v>351</v>
      </c>
      <c r="BP39">
        <v>4.3461538461538458</v>
      </c>
    </row>
    <row r="40" spans="1:68" x14ac:dyDescent="0.25">
      <c r="A40" s="43" t="s">
        <v>341</v>
      </c>
      <c r="B40" s="46" t="s">
        <v>309</v>
      </c>
      <c r="C40">
        <v>2</v>
      </c>
      <c r="D40">
        <v>2020</v>
      </c>
      <c r="E40" s="20">
        <v>54</v>
      </c>
      <c r="F40" s="20">
        <v>13</v>
      </c>
      <c r="G40" s="44">
        <v>4.5</v>
      </c>
      <c r="H40" s="44">
        <v>24.074074074074073</v>
      </c>
      <c r="J40" s="43" t="s">
        <v>341</v>
      </c>
      <c r="K40" s="46" t="s">
        <v>309</v>
      </c>
      <c r="L40">
        <v>2</v>
      </c>
      <c r="M40">
        <v>2020</v>
      </c>
      <c r="N40" s="13">
        <v>25</v>
      </c>
      <c r="O40" s="13">
        <v>4</v>
      </c>
      <c r="P40" s="44">
        <v>4.75</v>
      </c>
      <c r="Q40" s="45">
        <f t="shared" si="1"/>
        <v>16</v>
      </c>
      <c r="R40">
        <v>1.8518518518518516</v>
      </c>
      <c r="S40">
        <v>3.7037037037037033</v>
      </c>
      <c r="T40">
        <v>1.8518518518518516</v>
      </c>
      <c r="V40" s="43" t="s">
        <v>341</v>
      </c>
      <c r="W40">
        <v>535.49824417273328</v>
      </c>
      <c r="X40" s="44">
        <v>152.12964583333334</v>
      </c>
      <c r="Y40" s="23">
        <v>4.5501249999999995</v>
      </c>
      <c r="Z40" s="44">
        <f t="shared" si="2"/>
        <v>28.408990596850874</v>
      </c>
      <c r="AA40" s="44">
        <f t="shared" si="0"/>
        <v>0.84969933132633868</v>
      </c>
      <c r="AB40" s="25">
        <v>3.5094339622641511</v>
      </c>
      <c r="AE40" t="s">
        <v>96</v>
      </c>
      <c r="AF40">
        <v>2.2600000000000002</v>
      </c>
      <c r="AG40">
        <v>83.831666666666663</v>
      </c>
      <c r="AH40">
        <v>3.1750000000000003</v>
      </c>
      <c r="AJ40" t="s">
        <v>85</v>
      </c>
      <c r="AK40">
        <v>64.222499999999997</v>
      </c>
      <c r="AN40" t="s">
        <v>520</v>
      </c>
      <c r="AO40" s="8">
        <v>9.436718574215929</v>
      </c>
      <c r="AP40" s="25">
        <v>114.96844912063884</v>
      </c>
      <c r="AR40" t="s">
        <v>341</v>
      </c>
      <c r="AS40">
        <v>52</v>
      </c>
      <c r="AT40">
        <v>234</v>
      </c>
      <c r="AU40">
        <v>52</v>
      </c>
      <c r="AV40" s="21">
        <v>2</v>
      </c>
      <c r="AW40" s="45">
        <f t="shared" si="3"/>
        <v>3.7037037037037033</v>
      </c>
      <c r="AX40">
        <v>4.5</v>
      </c>
      <c r="AY40" s="23">
        <v>4.1500000000000004</v>
      </c>
      <c r="AZ40">
        <v>3.5270000000000001</v>
      </c>
      <c r="BA40">
        <v>3.3740000000000001</v>
      </c>
      <c r="BB40">
        <v>29</v>
      </c>
      <c r="BD40" t="s">
        <v>341</v>
      </c>
      <c r="BE40">
        <v>52</v>
      </c>
      <c r="BF40" s="21">
        <v>2</v>
      </c>
      <c r="BG40" s="25">
        <v>4.1130000000000004</v>
      </c>
      <c r="BH40" s="21">
        <v>0.76919999999999999</v>
      </c>
      <c r="BK40" t="s">
        <v>140</v>
      </c>
      <c r="BL40">
        <v>2</v>
      </c>
      <c r="BM40">
        <v>0.81110000000000004</v>
      </c>
      <c r="BO40" s="87" t="s">
        <v>353</v>
      </c>
      <c r="BP40">
        <v>4.22</v>
      </c>
    </row>
    <row r="41" spans="1:68" x14ac:dyDescent="0.25">
      <c r="A41" s="43" t="s">
        <v>346</v>
      </c>
      <c r="B41" s="46" t="s">
        <v>309</v>
      </c>
      <c r="C41">
        <v>1</v>
      </c>
      <c r="D41">
        <v>2011</v>
      </c>
      <c r="E41" s="20">
        <v>23</v>
      </c>
      <c r="F41" s="20">
        <v>6</v>
      </c>
      <c r="G41" s="44">
        <v>4.1304347826086953</v>
      </c>
      <c r="H41" s="44">
        <v>26.086956521739129</v>
      </c>
      <c r="J41" s="43" t="s">
        <v>346</v>
      </c>
      <c r="K41" s="46" t="s">
        <v>309</v>
      </c>
      <c r="L41">
        <v>1</v>
      </c>
      <c r="M41">
        <v>2011</v>
      </c>
      <c r="N41" s="13">
        <v>10</v>
      </c>
      <c r="O41" s="13">
        <v>1</v>
      </c>
      <c r="P41" s="44">
        <v>4.2</v>
      </c>
      <c r="Q41" s="45">
        <f t="shared" si="1"/>
        <v>10</v>
      </c>
      <c r="R41">
        <v>8.695652173913043</v>
      </c>
      <c r="S41">
        <v>8.695652173913043</v>
      </c>
      <c r="T41">
        <v>0</v>
      </c>
      <c r="V41" s="43" t="s">
        <v>346</v>
      </c>
      <c r="W41">
        <v>39.429285714285705</v>
      </c>
      <c r="X41" s="44">
        <v>11.512499999999999</v>
      </c>
      <c r="Y41" s="23">
        <v>0.42499999999999999</v>
      </c>
      <c r="Z41" s="44">
        <f t="shared" si="2"/>
        <v>29.197840618829375</v>
      </c>
      <c r="AA41" s="44">
        <f t="shared" si="0"/>
        <v>1.0778790239307261</v>
      </c>
      <c r="AB41" s="25">
        <v>3.3913043478260869</v>
      </c>
      <c r="AE41" t="s">
        <v>99</v>
      </c>
      <c r="AF41">
        <v>3.8550000000000004</v>
      </c>
      <c r="AG41">
        <v>68.995000000000005</v>
      </c>
      <c r="AH41">
        <v>3.7483333333333335</v>
      </c>
      <c r="AJ41" t="s">
        <v>89</v>
      </c>
      <c r="AK41">
        <v>15.835000000000006</v>
      </c>
      <c r="AN41" t="s">
        <v>522</v>
      </c>
      <c r="AO41" s="8">
        <v>8.7986486350340893</v>
      </c>
      <c r="AP41" s="25">
        <v>35.325566790810498</v>
      </c>
      <c r="AR41" t="s">
        <v>346</v>
      </c>
      <c r="AS41">
        <v>23</v>
      </c>
      <c r="AT41">
        <v>95</v>
      </c>
      <c r="AU41">
        <v>21</v>
      </c>
      <c r="AV41" s="21">
        <v>2</v>
      </c>
      <c r="AW41" s="45">
        <f t="shared" si="3"/>
        <v>8.695652173913043</v>
      </c>
      <c r="AX41">
        <v>4.1304347826086953</v>
      </c>
      <c r="AY41" s="23">
        <v>3.3570000000000002</v>
      </c>
      <c r="AZ41">
        <v>2.7959999999999998</v>
      </c>
      <c r="BA41">
        <v>2.492</v>
      </c>
      <c r="BB41">
        <v>13</v>
      </c>
      <c r="BD41" t="s">
        <v>346</v>
      </c>
      <c r="BE41">
        <v>21</v>
      </c>
      <c r="BF41" s="21">
        <v>2</v>
      </c>
      <c r="BG41" s="25">
        <v>3.2709999999999999</v>
      </c>
      <c r="BH41" s="21">
        <v>0.79390000000000005</v>
      </c>
      <c r="BK41" t="s">
        <v>358</v>
      </c>
      <c r="BL41">
        <v>2</v>
      </c>
      <c r="BM41">
        <v>0.81459999999999999</v>
      </c>
      <c r="BO41" s="87" t="s">
        <v>74</v>
      </c>
      <c r="BP41">
        <v>4.9749999999999996</v>
      </c>
    </row>
    <row r="42" spans="1:68" x14ac:dyDescent="0.25">
      <c r="A42" s="43" t="s">
        <v>349</v>
      </c>
      <c r="B42" s="46" t="s">
        <v>309</v>
      </c>
      <c r="C42">
        <v>1.5</v>
      </c>
      <c r="D42">
        <v>2016</v>
      </c>
      <c r="E42" s="20">
        <v>41</v>
      </c>
      <c r="F42" s="20">
        <v>8</v>
      </c>
      <c r="G42" s="44">
        <v>4.6842105263157894</v>
      </c>
      <c r="H42" s="44">
        <v>19.512195121951219</v>
      </c>
      <c r="J42" s="43" t="s">
        <v>349</v>
      </c>
      <c r="K42" s="46" t="s">
        <v>309</v>
      </c>
      <c r="L42">
        <v>1.5</v>
      </c>
      <c r="M42">
        <v>2016</v>
      </c>
      <c r="N42" s="13">
        <v>21</v>
      </c>
      <c r="O42" s="13">
        <v>3</v>
      </c>
      <c r="P42" s="44">
        <v>5.0999999999999996</v>
      </c>
      <c r="Q42" s="45">
        <f t="shared" si="1"/>
        <v>14.285714285714285</v>
      </c>
      <c r="R42">
        <v>2.4390243902439024</v>
      </c>
      <c r="S42">
        <v>4.8780487804878048</v>
      </c>
      <c r="T42">
        <v>2.4390243902439024</v>
      </c>
      <c r="V42" s="43" t="s">
        <v>349</v>
      </c>
      <c r="W42">
        <v>172.85050360750358</v>
      </c>
      <c r="X42" s="44">
        <v>25.504166666666666</v>
      </c>
      <c r="Y42" s="23">
        <v>8.125</v>
      </c>
      <c r="Z42" s="44">
        <f t="shared" si="2"/>
        <v>14.755043308742497</v>
      </c>
      <c r="AA42" s="44">
        <f t="shared" si="0"/>
        <v>4.7005937676928395</v>
      </c>
      <c r="AB42" s="25">
        <v>3.4750000000000001</v>
      </c>
      <c r="AE42" t="s">
        <v>103</v>
      </c>
      <c r="AF42">
        <v>63.151249999999997</v>
      </c>
      <c r="AG42">
        <v>125.5275</v>
      </c>
      <c r="AH42">
        <v>11.911250000000001</v>
      </c>
      <c r="AJ42" t="s">
        <v>92</v>
      </c>
      <c r="AK42">
        <v>65.139999999999986</v>
      </c>
      <c r="AN42" t="s">
        <v>542</v>
      </c>
      <c r="AO42" s="8">
        <v>2.8881060405073664</v>
      </c>
      <c r="AP42" s="25">
        <v>33.774049359747188</v>
      </c>
      <c r="AR42" t="s">
        <v>349</v>
      </c>
      <c r="AS42">
        <v>38</v>
      </c>
      <c r="AT42">
        <v>178</v>
      </c>
      <c r="AU42">
        <v>38</v>
      </c>
      <c r="AV42" s="21">
        <v>2</v>
      </c>
      <c r="AW42" s="45">
        <f t="shared" si="3"/>
        <v>5</v>
      </c>
      <c r="AX42">
        <v>4.6842105263157894</v>
      </c>
      <c r="AY42" s="23">
        <v>3.899</v>
      </c>
      <c r="AZ42">
        <v>3.1909999999999998</v>
      </c>
      <c r="BA42">
        <v>3.2170000000000001</v>
      </c>
      <c r="BB42">
        <v>20</v>
      </c>
      <c r="BD42" t="s">
        <v>349</v>
      </c>
      <c r="BE42">
        <v>38</v>
      </c>
      <c r="BF42" s="21">
        <v>2</v>
      </c>
      <c r="BG42" s="25">
        <v>3.8279999999999998</v>
      </c>
      <c r="BH42" s="21">
        <v>0.75529999999999997</v>
      </c>
      <c r="BK42" t="s">
        <v>362</v>
      </c>
      <c r="BL42">
        <v>2</v>
      </c>
      <c r="BM42">
        <v>0.76170000000000004</v>
      </c>
      <c r="BO42" s="87" t="s">
        <v>78</v>
      </c>
      <c r="BP42">
        <v>4.833333333333333</v>
      </c>
    </row>
    <row r="43" spans="1:68" x14ac:dyDescent="0.25">
      <c r="A43" s="43" t="s">
        <v>351</v>
      </c>
      <c r="B43" s="46" t="s">
        <v>309</v>
      </c>
      <c r="C43">
        <v>1.75</v>
      </c>
      <c r="D43">
        <v>2019</v>
      </c>
      <c r="E43" s="20">
        <v>48</v>
      </c>
      <c r="F43" s="20">
        <v>12</v>
      </c>
      <c r="G43" s="44">
        <v>4.5744680851063828</v>
      </c>
      <c r="H43" s="44">
        <v>25</v>
      </c>
      <c r="J43" s="43" t="s">
        <v>351</v>
      </c>
      <c r="K43" s="46" t="s">
        <v>309</v>
      </c>
      <c r="L43">
        <v>1.75</v>
      </c>
      <c r="M43">
        <v>2019</v>
      </c>
      <c r="N43" s="13">
        <v>21</v>
      </c>
      <c r="O43" s="13">
        <v>5</v>
      </c>
      <c r="P43" s="44">
        <v>4.8571428571428568</v>
      </c>
      <c r="Q43" s="45">
        <f t="shared" si="1"/>
        <v>23.809523809523807</v>
      </c>
      <c r="R43">
        <v>4.1666666666666661</v>
      </c>
      <c r="S43">
        <v>6.25</v>
      </c>
      <c r="T43">
        <v>2.083333333333333</v>
      </c>
      <c r="V43" s="43" t="s">
        <v>351</v>
      </c>
      <c r="W43">
        <v>435.40336309523803</v>
      </c>
      <c r="X43" s="44">
        <v>93.901865079365066</v>
      </c>
      <c r="Y43" s="23">
        <v>16.162624999999998</v>
      </c>
      <c r="Z43" s="44">
        <f t="shared" si="2"/>
        <v>21.566637522463378</v>
      </c>
      <c r="AA43" s="44">
        <f t="shared" si="0"/>
        <v>3.7121038489692748</v>
      </c>
      <c r="AB43" s="25">
        <v>3.5531914893617023</v>
      </c>
      <c r="AE43" t="s">
        <v>106</v>
      </c>
      <c r="AF43">
        <v>87.188750000000013</v>
      </c>
      <c r="AG43">
        <v>30.667499999999993</v>
      </c>
      <c r="AH43">
        <v>7.5062500000000005</v>
      </c>
      <c r="AJ43" t="s">
        <v>96</v>
      </c>
      <c r="AK43">
        <v>26.734999999999999</v>
      </c>
      <c r="AN43" t="s">
        <v>544</v>
      </c>
      <c r="AO43" s="8">
        <v>5.0709768850768944</v>
      </c>
      <c r="AP43" s="25">
        <v>13.93511164544806</v>
      </c>
      <c r="AR43" t="s">
        <v>351</v>
      </c>
      <c r="AS43">
        <v>47</v>
      </c>
      <c r="AT43">
        <v>215</v>
      </c>
      <c r="AU43">
        <v>45</v>
      </c>
      <c r="AV43" s="21">
        <v>3</v>
      </c>
      <c r="AW43" s="45">
        <f t="shared" si="3"/>
        <v>6.25</v>
      </c>
      <c r="AX43">
        <v>4.5744680851063828</v>
      </c>
      <c r="AY43" s="23">
        <v>4.0330000000000004</v>
      </c>
      <c r="AZ43">
        <v>3.4649999999999999</v>
      </c>
      <c r="BA43">
        <v>3.1920000000000002</v>
      </c>
      <c r="BB43">
        <v>27</v>
      </c>
      <c r="BD43" t="s">
        <v>351</v>
      </c>
      <c r="BE43">
        <v>45</v>
      </c>
      <c r="BF43" s="21">
        <v>3</v>
      </c>
      <c r="BG43" s="25">
        <v>3.9689999999999999</v>
      </c>
      <c r="BH43" s="21">
        <v>1.2</v>
      </c>
      <c r="BK43" t="s">
        <v>364</v>
      </c>
      <c r="BL43">
        <v>2</v>
      </c>
      <c r="BM43">
        <v>0.7631</v>
      </c>
      <c r="BO43" s="87" t="s">
        <v>82</v>
      </c>
      <c r="BP43">
        <v>5.125</v>
      </c>
    </row>
    <row r="44" spans="1:68" x14ac:dyDescent="0.25">
      <c r="A44" s="43" t="s">
        <v>353</v>
      </c>
      <c r="B44" s="46" t="s">
        <v>309</v>
      </c>
      <c r="C44">
        <v>2</v>
      </c>
      <c r="D44">
        <v>2020</v>
      </c>
      <c r="E44" s="20">
        <v>51</v>
      </c>
      <c r="F44" s="20">
        <v>10</v>
      </c>
      <c r="G44" s="44">
        <v>4.5</v>
      </c>
      <c r="H44" s="44">
        <v>19.607843137254903</v>
      </c>
      <c r="J44" s="43" t="s">
        <v>353</v>
      </c>
      <c r="K44" s="46" t="s">
        <v>309</v>
      </c>
      <c r="L44">
        <v>2</v>
      </c>
      <c r="M44">
        <v>2020</v>
      </c>
      <c r="N44" s="13">
        <v>25</v>
      </c>
      <c r="O44" s="13">
        <v>4</v>
      </c>
      <c r="P44" s="44">
        <v>4.791666666666667</v>
      </c>
      <c r="Q44" s="45">
        <f t="shared" si="1"/>
        <v>16</v>
      </c>
      <c r="R44">
        <v>3.9215686274509802</v>
      </c>
      <c r="S44">
        <v>5.8823529411764701</v>
      </c>
      <c r="T44">
        <v>1.9607843137254901</v>
      </c>
      <c r="V44" s="43" t="s">
        <v>353</v>
      </c>
      <c r="W44">
        <v>473.02507629870126</v>
      </c>
      <c r="X44" s="44">
        <v>91.732272727272729</v>
      </c>
      <c r="Y44" s="23">
        <v>20.062874999999998</v>
      </c>
      <c r="Z44" s="44">
        <f t="shared" si="2"/>
        <v>19.392687052672557</v>
      </c>
      <c r="AA44" s="44">
        <f t="shared" si="0"/>
        <v>4.2413977620355352</v>
      </c>
      <c r="AB44" s="25">
        <v>3.4</v>
      </c>
      <c r="AE44" t="s">
        <v>110</v>
      </c>
      <c r="AF44">
        <v>35.519999999999989</v>
      </c>
      <c r="AG44">
        <v>91.767499999999998</v>
      </c>
      <c r="AH44">
        <v>6.0125000000000011</v>
      </c>
      <c r="AJ44" t="s">
        <v>99</v>
      </c>
      <c r="AK44">
        <v>57.33833333333331</v>
      </c>
      <c r="AN44" t="s">
        <v>133</v>
      </c>
      <c r="AO44" s="8">
        <v>71.3</v>
      </c>
      <c r="AP44" s="25">
        <v>390.185</v>
      </c>
      <c r="AR44" t="s">
        <v>353</v>
      </c>
      <c r="AS44">
        <v>49</v>
      </c>
      <c r="AT44">
        <v>220.5</v>
      </c>
      <c r="AU44">
        <v>48</v>
      </c>
      <c r="AV44" s="21">
        <v>3</v>
      </c>
      <c r="AW44" s="45">
        <f t="shared" si="3"/>
        <v>5.8823529411764701</v>
      </c>
      <c r="AX44">
        <v>4.5</v>
      </c>
      <c r="AY44" s="23">
        <v>4.0949999999999998</v>
      </c>
      <c r="AZ44">
        <v>3.4249999999999998</v>
      </c>
      <c r="BA44">
        <v>3.37</v>
      </c>
      <c r="BB44">
        <v>26</v>
      </c>
      <c r="BD44" t="s">
        <v>353</v>
      </c>
      <c r="BE44">
        <v>48</v>
      </c>
      <c r="BF44" s="21">
        <v>3</v>
      </c>
      <c r="BG44" s="25">
        <v>4.0350000000000001</v>
      </c>
      <c r="BH44" s="21">
        <v>1.18</v>
      </c>
      <c r="BK44" t="s">
        <v>375</v>
      </c>
      <c r="BL44">
        <v>1</v>
      </c>
      <c r="BM44">
        <v>0</v>
      </c>
      <c r="BO44" s="87" t="s">
        <v>85</v>
      </c>
      <c r="BP44">
        <v>4.6428571428571432</v>
      </c>
    </row>
    <row r="45" spans="1:68" x14ac:dyDescent="0.25">
      <c r="A45" s="43" t="s">
        <v>74</v>
      </c>
      <c r="B45" s="46" t="s">
        <v>19</v>
      </c>
      <c r="C45">
        <v>1</v>
      </c>
      <c r="D45">
        <v>2003</v>
      </c>
      <c r="E45" s="20">
        <v>31</v>
      </c>
      <c r="F45" s="20">
        <v>11</v>
      </c>
      <c r="G45" s="44">
        <v>5.2586206896551726</v>
      </c>
      <c r="H45" s="44">
        <v>35.483870967741936</v>
      </c>
      <c r="J45" s="43" t="s">
        <v>74</v>
      </c>
      <c r="K45" s="46" t="s">
        <v>19</v>
      </c>
      <c r="L45">
        <v>1</v>
      </c>
      <c r="M45">
        <v>2003</v>
      </c>
      <c r="N45" s="13">
        <v>11</v>
      </c>
      <c r="O45" s="13">
        <v>4</v>
      </c>
      <c r="P45" s="44">
        <v>5.8888888888888893</v>
      </c>
      <c r="Q45" s="45">
        <f t="shared" si="1"/>
        <v>36.363636363636367</v>
      </c>
      <c r="R45">
        <v>0</v>
      </c>
      <c r="S45">
        <v>0</v>
      </c>
      <c r="T45">
        <v>0</v>
      </c>
      <c r="V45" s="43" t="s">
        <v>74</v>
      </c>
      <c r="W45">
        <v>116.53416666666666</v>
      </c>
      <c r="X45" s="44">
        <v>73.090666666666664</v>
      </c>
      <c r="Y45" s="23"/>
      <c r="Z45" s="44">
        <f t="shared" si="2"/>
        <v>62.720375283357519</v>
      </c>
      <c r="AA45" s="44">
        <f t="shared" si="0"/>
        <v>0</v>
      </c>
      <c r="AB45" s="25">
        <v>3.7241379310344827</v>
      </c>
      <c r="AE45" t="s">
        <v>113</v>
      </c>
      <c r="AF45">
        <v>42.832499999999996</v>
      </c>
      <c r="AG45">
        <v>81.080000000000013</v>
      </c>
      <c r="AH45">
        <v>2.9125000000000001</v>
      </c>
      <c r="AJ45" t="s">
        <v>103</v>
      </c>
      <c r="AK45">
        <v>20.339999999999996</v>
      </c>
      <c r="AN45" t="s">
        <v>136</v>
      </c>
      <c r="AO45" s="8">
        <v>92.899999999999977</v>
      </c>
      <c r="AP45" s="25">
        <v>426.60499999999996</v>
      </c>
      <c r="AR45" t="s">
        <v>74</v>
      </c>
      <c r="AS45">
        <v>29</v>
      </c>
      <c r="AT45">
        <v>152.5</v>
      </c>
      <c r="AU45">
        <v>30</v>
      </c>
      <c r="AV45" s="21">
        <v>0</v>
      </c>
      <c r="AW45" s="45">
        <f t="shared" si="3"/>
        <v>0</v>
      </c>
      <c r="AX45">
        <v>5.2586206896551726</v>
      </c>
      <c r="AY45" s="23">
        <v>3.5920000000000001</v>
      </c>
      <c r="AZ45">
        <v>3.1379999999999999</v>
      </c>
      <c r="BA45">
        <v>2.5680000000000001</v>
      </c>
      <c r="BB45">
        <v>20</v>
      </c>
      <c r="BD45" t="s">
        <v>74</v>
      </c>
      <c r="BE45">
        <v>30</v>
      </c>
      <c r="BF45" s="21">
        <v>0</v>
      </c>
      <c r="BG45" s="25">
        <v>3.5609999999999999</v>
      </c>
      <c r="BH45" s="21" t="s">
        <v>925</v>
      </c>
      <c r="BK45" t="s">
        <v>378</v>
      </c>
      <c r="BL45">
        <v>2</v>
      </c>
      <c r="BM45">
        <v>0.76060000000000005</v>
      </c>
      <c r="BO45" s="87" t="s">
        <v>89</v>
      </c>
      <c r="BP45">
        <v>5.4615384615384617</v>
      </c>
    </row>
    <row r="46" spans="1:68" x14ac:dyDescent="0.25">
      <c r="A46" s="43" t="s">
        <v>78</v>
      </c>
      <c r="B46" s="46" t="s">
        <v>19</v>
      </c>
      <c r="C46">
        <v>2</v>
      </c>
      <c r="D46">
        <v>2022</v>
      </c>
      <c r="E46" s="20">
        <v>40</v>
      </c>
      <c r="F46" s="20">
        <v>14</v>
      </c>
      <c r="G46" s="44">
        <v>5.0999999999999996</v>
      </c>
      <c r="H46" s="44">
        <v>35</v>
      </c>
      <c r="J46" s="43" t="s">
        <v>78</v>
      </c>
      <c r="K46" s="46" t="s">
        <v>19</v>
      </c>
      <c r="L46">
        <v>2</v>
      </c>
      <c r="M46">
        <v>2022</v>
      </c>
      <c r="N46" s="13">
        <v>25</v>
      </c>
      <c r="O46" s="13">
        <v>7</v>
      </c>
      <c r="P46" s="44">
        <v>5.3</v>
      </c>
      <c r="Q46" s="45">
        <f t="shared" si="1"/>
        <v>28.000000000000004</v>
      </c>
      <c r="R46">
        <v>0</v>
      </c>
      <c r="S46">
        <v>0</v>
      </c>
      <c r="T46">
        <v>0</v>
      </c>
      <c r="V46" s="43" t="s">
        <v>78</v>
      </c>
      <c r="W46">
        <v>206.6608333333333</v>
      </c>
      <c r="X46" s="44">
        <v>120.02083333333331</v>
      </c>
      <c r="Y46" s="23"/>
      <c r="Z46" s="44">
        <f t="shared" si="2"/>
        <v>58.076236022790958</v>
      </c>
      <c r="AA46" s="44">
        <f t="shared" si="0"/>
        <v>0</v>
      </c>
      <c r="AB46" s="25">
        <v>3.9189189189189189</v>
      </c>
      <c r="AE46" t="s">
        <v>264</v>
      </c>
      <c r="AF46">
        <v>55.80899999999999</v>
      </c>
      <c r="AG46">
        <v>178.905</v>
      </c>
      <c r="AH46">
        <v>8.620000000000001</v>
      </c>
      <c r="AJ46" t="s">
        <v>106</v>
      </c>
      <c r="AK46">
        <v>58.377499999999998</v>
      </c>
      <c r="AN46" t="s">
        <v>140</v>
      </c>
      <c r="AO46" s="8">
        <v>88.699999999999989</v>
      </c>
      <c r="AP46" s="25">
        <v>410.315</v>
      </c>
      <c r="AR46" t="s">
        <v>78</v>
      </c>
      <c r="AS46">
        <v>35</v>
      </c>
      <c r="AT46">
        <v>178.5</v>
      </c>
      <c r="AU46">
        <v>36</v>
      </c>
      <c r="AV46" s="21">
        <v>0</v>
      </c>
      <c r="AW46" s="45">
        <f t="shared" si="3"/>
        <v>0</v>
      </c>
      <c r="AX46">
        <v>5.0999999999999996</v>
      </c>
      <c r="AY46" s="23">
        <v>3.8519999999999999</v>
      </c>
      <c r="AZ46">
        <v>2.859</v>
      </c>
      <c r="BA46">
        <v>3.4119999999999999</v>
      </c>
      <c r="BB46">
        <v>15</v>
      </c>
      <c r="BD46" t="s">
        <v>78</v>
      </c>
      <c r="BE46">
        <v>36</v>
      </c>
      <c r="BF46" s="21">
        <v>0</v>
      </c>
      <c r="BG46" s="25">
        <v>3.7490000000000001</v>
      </c>
      <c r="BH46" s="21" t="s">
        <v>925</v>
      </c>
      <c r="BK46" t="s">
        <v>380</v>
      </c>
      <c r="BL46">
        <v>2</v>
      </c>
      <c r="BM46">
        <v>0.76380000000000003</v>
      </c>
      <c r="BO46" s="87" t="s">
        <v>92</v>
      </c>
      <c r="BP46">
        <v>5.0666666666666664</v>
      </c>
    </row>
    <row r="47" spans="1:68" x14ac:dyDescent="0.25">
      <c r="A47" s="43" t="s">
        <v>82</v>
      </c>
      <c r="B47" s="46" t="s">
        <v>19</v>
      </c>
      <c r="C47">
        <v>1</v>
      </c>
      <c r="D47">
        <v>2009</v>
      </c>
      <c r="E47" s="20">
        <v>35</v>
      </c>
      <c r="F47" s="20">
        <v>10</v>
      </c>
      <c r="G47" s="44">
        <v>5.583333333333333</v>
      </c>
      <c r="H47" s="44">
        <v>28.571428571428569</v>
      </c>
      <c r="J47" s="43" t="s">
        <v>82</v>
      </c>
      <c r="K47" s="46" t="s">
        <v>19</v>
      </c>
      <c r="L47">
        <v>1</v>
      </c>
      <c r="M47">
        <v>2009</v>
      </c>
      <c r="N47" s="13">
        <v>14</v>
      </c>
      <c r="O47" s="13">
        <v>4</v>
      </c>
      <c r="P47" s="44">
        <v>6.5</v>
      </c>
      <c r="Q47" s="45">
        <f t="shared" si="1"/>
        <v>28.571428571428569</v>
      </c>
      <c r="R47">
        <v>0</v>
      </c>
      <c r="S47">
        <v>0</v>
      </c>
      <c r="T47">
        <v>0</v>
      </c>
      <c r="V47" s="43" t="s">
        <v>82</v>
      </c>
      <c r="W47">
        <v>211.26266666666663</v>
      </c>
      <c r="X47" s="44">
        <v>79.761416666666676</v>
      </c>
      <c r="Y47" s="23"/>
      <c r="Z47" s="44">
        <f t="shared" si="2"/>
        <v>37.754619841334971</v>
      </c>
      <c r="AA47" s="44">
        <f t="shared" si="0"/>
        <v>0</v>
      </c>
      <c r="AB47" s="25">
        <v>3.5882352941176472</v>
      </c>
      <c r="AE47" t="s">
        <v>272</v>
      </c>
      <c r="AF47">
        <v>40.703999999999994</v>
      </c>
      <c r="AG47">
        <v>166.90199999999999</v>
      </c>
      <c r="AH47">
        <v>28.505000000000003</v>
      </c>
      <c r="AJ47" t="s">
        <v>110</v>
      </c>
      <c r="AK47">
        <v>31.042499999999997</v>
      </c>
      <c r="AN47" t="s">
        <v>143</v>
      </c>
      <c r="AO47" s="8">
        <v>47.499999999999993</v>
      </c>
      <c r="AP47" s="25">
        <v>264.14</v>
      </c>
      <c r="AR47" t="s">
        <v>82</v>
      </c>
      <c r="AS47">
        <v>30</v>
      </c>
      <c r="AT47">
        <v>167.5</v>
      </c>
      <c r="AU47">
        <v>33</v>
      </c>
      <c r="AV47" s="21">
        <v>0</v>
      </c>
      <c r="AW47" s="45">
        <f t="shared" si="3"/>
        <v>0</v>
      </c>
      <c r="AX47">
        <v>5.583333333333333</v>
      </c>
      <c r="AY47" s="23">
        <v>3.7010000000000001</v>
      </c>
      <c r="AZ47">
        <v>3.173</v>
      </c>
      <c r="BA47">
        <v>2.794</v>
      </c>
      <c r="BB47">
        <v>21</v>
      </c>
      <c r="BD47" t="s">
        <v>82</v>
      </c>
      <c r="BE47">
        <v>33</v>
      </c>
      <c r="BF47" s="21">
        <v>0</v>
      </c>
      <c r="BG47" s="25">
        <v>3.637</v>
      </c>
      <c r="BH47" s="21" t="s">
        <v>925</v>
      </c>
      <c r="BK47" t="s">
        <v>387</v>
      </c>
      <c r="BL47">
        <v>2</v>
      </c>
      <c r="BM47">
        <v>0.76700000000000002</v>
      </c>
      <c r="BO47" s="87" t="s">
        <v>96</v>
      </c>
      <c r="BP47">
        <v>5.0161290322580649</v>
      </c>
    </row>
    <row r="48" spans="1:68" x14ac:dyDescent="0.25">
      <c r="A48" s="43" t="s">
        <v>85</v>
      </c>
      <c r="B48" s="46" t="s">
        <v>19</v>
      </c>
      <c r="C48">
        <v>2</v>
      </c>
      <c r="D48">
        <v>2022</v>
      </c>
      <c r="E48" s="20">
        <v>36</v>
      </c>
      <c r="F48" s="20">
        <v>8</v>
      </c>
      <c r="G48" s="44">
        <v>5.3382352941176467</v>
      </c>
      <c r="H48" s="44">
        <v>22.222222222222221</v>
      </c>
      <c r="J48" s="43" t="s">
        <v>85</v>
      </c>
      <c r="K48" s="46" t="s">
        <v>19</v>
      </c>
      <c r="L48">
        <v>2</v>
      </c>
      <c r="M48">
        <v>2022</v>
      </c>
      <c r="N48" s="13">
        <v>13</v>
      </c>
      <c r="O48" s="13">
        <v>4</v>
      </c>
      <c r="P48" s="44">
        <v>6.4615384615384617</v>
      </c>
      <c r="Q48" s="45">
        <f t="shared" si="1"/>
        <v>30.76923076923077</v>
      </c>
      <c r="R48">
        <v>0</v>
      </c>
      <c r="S48">
        <v>0</v>
      </c>
      <c r="T48">
        <v>0</v>
      </c>
      <c r="V48" s="43" t="s">
        <v>85</v>
      </c>
      <c r="W48">
        <v>243.19041666666666</v>
      </c>
      <c r="X48" s="44">
        <v>114.06874999999999</v>
      </c>
      <c r="Y48" s="23"/>
      <c r="Z48" s="44">
        <f t="shared" si="2"/>
        <v>46.905117217817995</v>
      </c>
      <c r="AA48" s="44">
        <f t="shared" si="0"/>
        <v>0</v>
      </c>
      <c r="AB48" s="25">
        <v>3.5428571428571427</v>
      </c>
      <c r="AE48" t="s">
        <v>117</v>
      </c>
      <c r="AF48">
        <v>9.53125</v>
      </c>
      <c r="AG48">
        <v>14.376250000000001</v>
      </c>
      <c r="AH48">
        <v>3.5037500000000001</v>
      </c>
      <c r="AJ48" t="s">
        <v>113</v>
      </c>
      <c r="AK48">
        <v>59.734999999999999</v>
      </c>
      <c r="AN48" t="s">
        <v>147</v>
      </c>
      <c r="AO48" s="8">
        <v>22.799999999999997</v>
      </c>
      <c r="AP48" s="25">
        <v>218.86</v>
      </c>
      <c r="AR48" t="s">
        <v>85</v>
      </c>
      <c r="AS48">
        <v>34</v>
      </c>
      <c r="AT48">
        <v>181.5</v>
      </c>
      <c r="AU48">
        <v>36</v>
      </c>
      <c r="AV48" s="21">
        <v>0</v>
      </c>
      <c r="AW48" s="45">
        <f t="shared" si="3"/>
        <v>0</v>
      </c>
      <c r="AX48">
        <v>5.3382352941176467</v>
      </c>
      <c r="AY48" s="23">
        <v>3.7120000000000002</v>
      </c>
      <c r="AZ48">
        <v>3.2570000000000001</v>
      </c>
      <c r="BA48">
        <v>2.6909999999999998</v>
      </c>
      <c r="BB48">
        <v>23</v>
      </c>
      <c r="BD48" t="s">
        <v>85</v>
      </c>
      <c r="BE48">
        <v>36</v>
      </c>
      <c r="BF48" s="21">
        <v>0</v>
      </c>
      <c r="BG48" s="25">
        <v>3.7120000000000002</v>
      </c>
      <c r="BH48" s="21" t="s">
        <v>925</v>
      </c>
      <c r="BK48" t="s">
        <v>391</v>
      </c>
      <c r="BL48">
        <v>3</v>
      </c>
      <c r="BM48">
        <v>1.1890000000000001</v>
      </c>
      <c r="BO48" s="87" t="s">
        <v>99</v>
      </c>
      <c r="BP48">
        <v>4.791666666666667</v>
      </c>
    </row>
    <row r="49" spans="1:68" x14ac:dyDescent="0.25">
      <c r="A49" s="43" t="s">
        <v>89</v>
      </c>
      <c r="B49" s="46" t="s">
        <v>19</v>
      </c>
      <c r="C49">
        <v>1</v>
      </c>
      <c r="D49">
        <v>2004</v>
      </c>
      <c r="E49" s="20">
        <v>42</v>
      </c>
      <c r="F49" s="20">
        <v>22</v>
      </c>
      <c r="G49" s="44">
        <v>4.7631578947368425</v>
      </c>
      <c r="H49" s="44">
        <v>52.380952380952387</v>
      </c>
      <c r="J49" s="43" t="s">
        <v>89</v>
      </c>
      <c r="K49" s="46" t="s">
        <v>19</v>
      </c>
      <c r="L49">
        <v>1</v>
      </c>
      <c r="M49">
        <v>2004</v>
      </c>
      <c r="N49" s="13">
        <v>28</v>
      </c>
      <c r="O49" s="13">
        <v>13</v>
      </c>
      <c r="P49" s="44">
        <v>4.4000000000000004</v>
      </c>
      <c r="Q49" s="45">
        <f t="shared" si="1"/>
        <v>46.428571428571431</v>
      </c>
      <c r="R49">
        <v>9.5238095238095237</v>
      </c>
      <c r="S49">
        <v>9.5238095238095237</v>
      </c>
      <c r="T49">
        <v>0</v>
      </c>
      <c r="V49" s="43" t="s">
        <v>89</v>
      </c>
      <c r="W49">
        <v>56.91500000000002</v>
      </c>
      <c r="X49" s="44">
        <v>44.710000000000015</v>
      </c>
      <c r="Y49" s="23">
        <v>2.02</v>
      </c>
      <c r="Z49" s="44">
        <f t="shared" si="2"/>
        <v>78.555741017306516</v>
      </c>
      <c r="AA49" s="44">
        <f t="shared" si="0"/>
        <v>3.5491522445752426</v>
      </c>
      <c r="AB49" s="25">
        <v>4.4615384615384617</v>
      </c>
      <c r="AE49" t="s">
        <v>121</v>
      </c>
      <c r="AF49">
        <v>28.557500000000001</v>
      </c>
      <c r="AG49">
        <v>31.5</v>
      </c>
      <c r="AH49">
        <v>5.2825000000000006</v>
      </c>
      <c r="AJ49" t="s">
        <v>264</v>
      </c>
      <c r="AK49">
        <v>3.0240000000000018</v>
      </c>
      <c r="AN49" t="s">
        <v>150</v>
      </c>
      <c r="AO49" s="8">
        <v>65.400000000000006</v>
      </c>
      <c r="AP49" s="25">
        <v>285.73</v>
      </c>
      <c r="AR49" t="s">
        <v>89</v>
      </c>
      <c r="AS49">
        <v>38</v>
      </c>
      <c r="AT49">
        <v>181</v>
      </c>
      <c r="AU49">
        <v>37</v>
      </c>
      <c r="AV49" s="21">
        <v>4</v>
      </c>
      <c r="AW49" s="45">
        <f t="shared" si="3"/>
        <v>9.7560975609756095</v>
      </c>
      <c r="AX49">
        <v>4.7631578947368425</v>
      </c>
      <c r="AY49" s="23">
        <v>3.9580000000000002</v>
      </c>
      <c r="AZ49">
        <v>2.8170000000000002</v>
      </c>
      <c r="BA49">
        <v>3.5870000000000002</v>
      </c>
      <c r="BB49">
        <v>14</v>
      </c>
      <c r="BD49" t="s">
        <v>89</v>
      </c>
      <c r="BE49">
        <v>37</v>
      </c>
      <c r="BF49" s="21">
        <v>4</v>
      </c>
      <c r="BG49" s="25">
        <v>3.8220000000000001</v>
      </c>
      <c r="BH49" s="21">
        <v>1.6060000000000001</v>
      </c>
      <c r="BK49" t="s">
        <v>393</v>
      </c>
      <c r="BL49">
        <v>3</v>
      </c>
      <c r="BM49">
        <v>1.149</v>
      </c>
      <c r="BO49" s="87" t="s">
        <v>103</v>
      </c>
      <c r="BP49">
        <v>4.7105263157894735</v>
      </c>
    </row>
    <row r="50" spans="1:68" x14ac:dyDescent="0.25">
      <c r="A50" s="43" t="s">
        <v>92</v>
      </c>
      <c r="B50" s="46" t="s">
        <v>19</v>
      </c>
      <c r="C50">
        <v>2</v>
      </c>
      <c r="D50">
        <v>2022</v>
      </c>
      <c r="E50" s="20">
        <v>50</v>
      </c>
      <c r="F50" s="20">
        <v>23</v>
      </c>
      <c r="G50" s="44">
        <v>5.0770833333333334</v>
      </c>
      <c r="H50" s="44">
        <v>46</v>
      </c>
      <c r="J50" s="43" t="s">
        <v>92</v>
      </c>
      <c r="K50" s="46" t="s">
        <v>19</v>
      </c>
      <c r="L50">
        <v>2</v>
      </c>
      <c r="M50">
        <v>2022</v>
      </c>
      <c r="N50" s="13">
        <v>35</v>
      </c>
      <c r="O50" s="13">
        <v>14</v>
      </c>
      <c r="P50" s="44">
        <v>5.0818181818181811</v>
      </c>
      <c r="Q50" s="45">
        <f t="shared" si="1"/>
        <v>40</v>
      </c>
      <c r="R50">
        <v>6</v>
      </c>
      <c r="S50">
        <v>8</v>
      </c>
      <c r="T50">
        <v>2</v>
      </c>
      <c r="V50" s="43" t="s">
        <v>92</v>
      </c>
      <c r="W50">
        <v>171.66499999999999</v>
      </c>
      <c r="X50" s="44">
        <v>126.17999999999998</v>
      </c>
      <c r="Y50" s="23">
        <v>41.555</v>
      </c>
      <c r="Z50" s="44">
        <f t="shared" si="2"/>
        <v>73.503626248798525</v>
      </c>
      <c r="AA50" s="44">
        <f t="shared" si="0"/>
        <v>24.207031136224625</v>
      </c>
      <c r="AB50" s="25">
        <v>4.25</v>
      </c>
      <c r="AE50" t="s">
        <v>125</v>
      </c>
      <c r="AF50">
        <v>44.5</v>
      </c>
      <c r="AG50">
        <v>44.5</v>
      </c>
      <c r="AH50">
        <v>17.272499999999997</v>
      </c>
      <c r="AJ50" t="s">
        <v>272</v>
      </c>
      <c r="AK50">
        <v>38.819999999999993</v>
      </c>
      <c r="AN50" t="s">
        <v>553</v>
      </c>
      <c r="AO50" s="8">
        <v>5.8769599661487044</v>
      </c>
      <c r="AP50" s="25">
        <v>65.612060193503027</v>
      </c>
      <c r="AR50" t="s">
        <v>92</v>
      </c>
      <c r="AS50">
        <v>48</v>
      </c>
      <c r="AT50">
        <v>243.7</v>
      </c>
      <c r="AU50">
        <v>44</v>
      </c>
      <c r="AV50" s="21">
        <v>4</v>
      </c>
      <c r="AW50" s="45">
        <f t="shared" si="3"/>
        <v>8.3333333333333321</v>
      </c>
      <c r="AX50">
        <v>5.0770833333333334</v>
      </c>
      <c r="AY50" s="23">
        <v>4.07</v>
      </c>
      <c r="AZ50">
        <v>2.8530000000000002</v>
      </c>
      <c r="BA50">
        <v>3.738</v>
      </c>
      <c r="BB50">
        <v>15</v>
      </c>
      <c r="BD50" t="s">
        <v>92</v>
      </c>
      <c r="BE50">
        <v>44</v>
      </c>
      <c r="BF50" s="21">
        <v>4</v>
      </c>
      <c r="BG50" s="25">
        <v>3.9470000000000001</v>
      </c>
      <c r="BH50" s="21">
        <v>1.4279999999999999</v>
      </c>
      <c r="BK50" t="s">
        <v>400</v>
      </c>
      <c r="BL50">
        <v>1</v>
      </c>
      <c r="BM50">
        <v>0</v>
      </c>
      <c r="BO50" s="87" t="s">
        <v>106</v>
      </c>
      <c r="BP50">
        <v>4.583333333333333</v>
      </c>
    </row>
    <row r="51" spans="1:68" x14ac:dyDescent="0.25">
      <c r="A51" s="43" t="s">
        <v>96</v>
      </c>
      <c r="B51" s="46" t="s">
        <v>19</v>
      </c>
      <c r="C51">
        <v>1</v>
      </c>
      <c r="D51">
        <v>2003</v>
      </c>
      <c r="E51" s="20">
        <v>52</v>
      </c>
      <c r="F51" s="20">
        <v>10</v>
      </c>
      <c r="G51" s="44">
        <v>5.3775510204081636</v>
      </c>
      <c r="H51" s="44">
        <v>19.230769230769234</v>
      </c>
      <c r="J51" s="43" t="s">
        <v>96</v>
      </c>
      <c r="K51" s="46" t="s">
        <v>19</v>
      </c>
      <c r="L51">
        <v>1</v>
      </c>
      <c r="M51">
        <v>2003</v>
      </c>
      <c r="N51" s="13">
        <v>20</v>
      </c>
      <c r="O51" s="13">
        <v>4</v>
      </c>
      <c r="P51" s="44">
        <v>6</v>
      </c>
      <c r="Q51" s="45">
        <f t="shared" si="1"/>
        <v>20</v>
      </c>
      <c r="R51">
        <v>0</v>
      </c>
      <c r="S51">
        <v>0</v>
      </c>
      <c r="T51">
        <v>0</v>
      </c>
      <c r="V51" s="43" t="s">
        <v>96</v>
      </c>
      <c r="W51">
        <v>120.51874999999998</v>
      </c>
      <c r="X51" s="44">
        <v>32.010833333333331</v>
      </c>
      <c r="Y51" s="23"/>
      <c r="Z51" s="44">
        <f t="shared" si="2"/>
        <v>26.560873999550555</v>
      </c>
      <c r="AA51" s="44">
        <f t="shared" si="0"/>
        <v>0</v>
      </c>
      <c r="AB51" s="25">
        <v>3.5714285714285716</v>
      </c>
      <c r="AE51" t="s">
        <v>129</v>
      </c>
      <c r="AF51">
        <v>52.025000000000006</v>
      </c>
      <c r="AG51">
        <v>70.763750000000002</v>
      </c>
      <c r="AH51">
        <v>2.2425000000000002</v>
      </c>
      <c r="AJ51" t="s">
        <v>117</v>
      </c>
      <c r="AK51">
        <v>83.403749999999988</v>
      </c>
      <c r="AN51" t="s">
        <v>1011</v>
      </c>
      <c r="AO51" s="8">
        <v>3.3582628377992634E-2</v>
      </c>
      <c r="AP51" s="25">
        <v>8.2277439526081964E-2</v>
      </c>
      <c r="AR51" t="s">
        <v>96</v>
      </c>
      <c r="AS51">
        <v>49</v>
      </c>
      <c r="AT51">
        <v>263.5</v>
      </c>
      <c r="AU51">
        <v>49</v>
      </c>
      <c r="AV51" s="21">
        <v>0</v>
      </c>
      <c r="AW51" s="45">
        <f>AV51/(AV51+AU51)*100</f>
        <v>0</v>
      </c>
      <c r="AX51">
        <v>5.3775510204081636</v>
      </c>
      <c r="AY51" s="23">
        <v>4.1459999999999999</v>
      </c>
      <c r="AZ51">
        <v>3.641</v>
      </c>
      <c r="BA51">
        <v>3.2189999999999999</v>
      </c>
      <c r="BB51">
        <v>32</v>
      </c>
      <c r="BD51" t="s">
        <v>96</v>
      </c>
      <c r="BE51">
        <v>49</v>
      </c>
      <c r="BF51" s="21">
        <v>0</v>
      </c>
      <c r="BG51" s="25">
        <v>4.0869999999999997</v>
      </c>
      <c r="BH51" s="21" t="s">
        <v>925</v>
      </c>
      <c r="BK51" t="s">
        <v>404</v>
      </c>
      <c r="BL51">
        <v>2</v>
      </c>
      <c r="BM51">
        <v>0.76160000000000005</v>
      </c>
      <c r="BO51" s="87" t="s">
        <v>110</v>
      </c>
      <c r="BP51">
        <v>4.9324324324324325</v>
      </c>
    </row>
    <row r="52" spans="1:68" x14ac:dyDescent="0.25">
      <c r="A52" s="43" t="s">
        <v>99</v>
      </c>
      <c r="B52" s="46" t="s">
        <v>19</v>
      </c>
      <c r="C52">
        <v>2</v>
      </c>
      <c r="D52">
        <v>2022</v>
      </c>
      <c r="E52" s="20">
        <v>47</v>
      </c>
      <c r="F52" s="20">
        <v>10</v>
      </c>
      <c r="G52" s="44">
        <v>5.4</v>
      </c>
      <c r="H52" s="44">
        <v>21.276595744680851</v>
      </c>
      <c r="J52" s="43" t="s">
        <v>99</v>
      </c>
      <c r="K52" s="46" t="s">
        <v>19</v>
      </c>
      <c r="L52">
        <v>2</v>
      </c>
      <c r="M52">
        <v>2022</v>
      </c>
      <c r="N52" s="13">
        <v>23</v>
      </c>
      <c r="O52" s="13">
        <v>4</v>
      </c>
      <c r="P52" s="44">
        <v>6.0952380952380949</v>
      </c>
      <c r="Q52" s="45">
        <f t="shared" si="1"/>
        <v>17.391304347826086</v>
      </c>
      <c r="R52">
        <v>0</v>
      </c>
      <c r="S52">
        <v>0</v>
      </c>
      <c r="T52">
        <v>0</v>
      </c>
      <c r="V52" s="43" t="s">
        <v>99</v>
      </c>
      <c r="W52">
        <v>140.5020833333333</v>
      </c>
      <c r="X52" s="44">
        <v>44.506666666666661</v>
      </c>
      <c r="Y52" s="23"/>
      <c r="Z52" s="44">
        <f t="shared" si="2"/>
        <v>31.676873118726</v>
      </c>
      <c r="AA52" s="44">
        <f t="shared" si="0"/>
        <v>0</v>
      </c>
      <c r="AB52" s="25">
        <v>3.7391304347826089</v>
      </c>
      <c r="AE52" t="s">
        <v>520</v>
      </c>
      <c r="AF52">
        <v>47.785714285714285</v>
      </c>
      <c r="AG52">
        <v>92.857142857142861</v>
      </c>
      <c r="AH52">
        <v>7.5</v>
      </c>
      <c r="AJ52" t="s">
        <v>121</v>
      </c>
      <c r="AK52">
        <v>99.310000000000059</v>
      </c>
      <c r="AN52" t="s">
        <v>574</v>
      </c>
      <c r="AO52" s="8">
        <v>0.63806993918186006</v>
      </c>
      <c r="AP52" s="25">
        <v>6.9364918914743772</v>
      </c>
      <c r="AR52" t="s">
        <v>99</v>
      </c>
      <c r="AS52">
        <v>45</v>
      </c>
      <c r="AT52">
        <v>243</v>
      </c>
      <c r="AU52">
        <v>46</v>
      </c>
      <c r="AV52" s="21">
        <v>0</v>
      </c>
      <c r="AW52" s="45">
        <f t="shared" si="3"/>
        <v>0</v>
      </c>
      <c r="AX52">
        <v>5.4</v>
      </c>
      <c r="AY52" s="23">
        <v>4.0250000000000004</v>
      </c>
      <c r="AZ52">
        <v>3.351</v>
      </c>
      <c r="BA52">
        <v>3.3029999999999999</v>
      </c>
      <c r="BB52">
        <v>24</v>
      </c>
      <c r="BD52" t="s">
        <v>99</v>
      </c>
      <c r="BE52">
        <v>46</v>
      </c>
      <c r="BF52" s="21">
        <v>0</v>
      </c>
      <c r="BG52" s="25">
        <v>4.0019999999999998</v>
      </c>
      <c r="BH52" s="21" t="s">
        <v>925</v>
      </c>
      <c r="BK52" t="s">
        <v>406</v>
      </c>
      <c r="BL52">
        <v>2</v>
      </c>
      <c r="BM52">
        <v>0.78249999999999997</v>
      </c>
      <c r="BO52" s="87" t="s">
        <v>113</v>
      </c>
      <c r="BP52">
        <v>4.5882352941176467</v>
      </c>
    </row>
    <row r="53" spans="1:68" x14ac:dyDescent="0.25">
      <c r="A53" s="43" t="s">
        <v>103</v>
      </c>
      <c r="B53" s="46" t="s">
        <v>19</v>
      </c>
      <c r="C53">
        <v>1</v>
      </c>
      <c r="D53">
        <v>2009</v>
      </c>
      <c r="E53" s="20">
        <v>36</v>
      </c>
      <c r="F53" s="20">
        <v>13</v>
      </c>
      <c r="G53" s="44">
        <v>5.2714285714285714</v>
      </c>
      <c r="H53" s="44">
        <v>36.111111111111107</v>
      </c>
      <c r="J53" s="43" t="s">
        <v>103</v>
      </c>
      <c r="K53" s="46" t="s">
        <v>19</v>
      </c>
      <c r="L53">
        <v>1</v>
      </c>
      <c r="M53">
        <v>2009</v>
      </c>
      <c r="N53" s="13">
        <v>17</v>
      </c>
      <c r="O53" s="13">
        <v>6</v>
      </c>
      <c r="P53" s="44">
        <v>5.9375</v>
      </c>
      <c r="Q53" s="45">
        <f t="shared" si="1"/>
        <v>35.294117647058826</v>
      </c>
      <c r="R53">
        <v>0</v>
      </c>
      <c r="S53">
        <v>2.7777777777777777</v>
      </c>
      <c r="T53">
        <v>2.7777777777777777</v>
      </c>
      <c r="V53" s="43" t="s">
        <v>103</v>
      </c>
      <c r="W53">
        <v>223.6825</v>
      </c>
      <c r="X53" s="44">
        <v>134.52175</v>
      </c>
      <c r="Y53" s="23">
        <v>0.505</v>
      </c>
      <c r="Z53" s="44">
        <f t="shared" si="2"/>
        <v>60.139595185139648</v>
      </c>
      <c r="AA53" s="44">
        <f t="shared" si="0"/>
        <v>0.22576643233154134</v>
      </c>
      <c r="AB53" s="25">
        <v>3.7142857142857144</v>
      </c>
      <c r="AE53" t="s">
        <v>522</v>
      </c>
      <c r="AF53">
        <v>23.571428571428573</v>
      </c>
      <c r="AG53">
        <v>39.785714285714285</v>
      </c>
      <c r="AH53">
        <v>10.785714285714286</v>
      </c>
      <c r="AJ53" t="s">
        <v>125</v>
      </c>
      <c r="AK53">
        <v>0.37875000000000003</v>
      </c>
      <c r="AN53" t="s">
        <v>584</v>
      </c>
      <c r="AO53" s="8">
        <v>14.910686999828773</v>
      </c>
      <c r="AP53" s="25">
        <v>191.01127368834699</v>
      </c>
      <c r="AR53" t="s">
        <v>103</v>
      </c>
      <c r="AS53">
        <v>35</v>
      </c>
      <c r="AT53">
        <v>184.5</v>
      </c>
      <c r="AU53">
        <v>34</v>
      </c>
      <c r="AV53" s="21">
        <v>1</v>
      </c>
      <c r="AW53" s="45">
        <f t="shared" si="3"/>
        <v>2.8571428571428572</v>
      </c>
      <c r="AX53">
        <v>5.2714285714285714</v>
      </c>
      <c r="AY53" s="23">
        <v>3.7240000000000002</v>
      </c>
      <c r="AZ53">
        <v>3.0390000000000001</v>
      </c>
      <c r="BA53">
        <v>3.032</v>
      </c>
      <c r="BB53">
        <v>19</v>
      </c>
      <c r="BD53" t="s">
        <v>103</v>
      </c>
      <c r="BE53">
        <v>34</v>
      </c>
      <c r="BF53" s="21">
        <v>1</v>
      </c>
      <c r="BG53" s="25">
        <v>3.6659999999999999</v>
      </c>
      <c r="BH53" s="21">
        <v>0</v>
      </c>
      <c r="BK53" t="s">
        <v>150</v>
      </c>
      <c r="BL53">
        <v>1</v>
      </c>
      <c r="BM53">
        <v>0</v>
      </c>
      <c r="BO53" s="87" t="s">
        <v>264</v>
      </c>
      <c r="BP53">
        <v>5.12</v>
      </c>
    </row>
    <row r="54" spans="1:68" x14ac:dyDescent="0.25">
      <c r="A54" s="43" t="s">
        <v>106</v>
      </c>
      <c r="B54" s="46" t="s">
        <v>19</v>
      </c>
      <c r="C54">
        <v>2</v>
      </c>
      <c r="D54">
        <v>2022</v>
      </c>
      <c r="E54" s="20">
        <v>40</v>
      </c>
      <c r="F54" s="20">
        <v>15</v>
      </c>
      <c r="G54" s="44">
        <v>5.0921052631578947</v>
      </c>
      <c r="H54" s="44">
        <v>37.5</v>
      </c>
      <c r="J54" s="43" t="s">
        <v>106</v>
      </c>
      <c r="K54" s="46" t="s">
        <v>19</v>
      </c>
      <c r="L54">
        <v>2</v>
      </c>
      <c r="M54">
        <v>2022</v>
      </c>
      <c r="N54" s="13">
        <v>22</v>
      </c>
      <c r="O54" s="13">
        <v>6</v>
      </c>
      <c r="P54" s="44">
        <v>5.55</v>
      </c>
      <c r="Q54" s="45">
        <f t="shared" si="1"/>
        <v>27.27272727272727</v>
      </c>
      <c r="R54">
        <v>0</v>
      </c>
      <c r="S54">
        <v>2.5</v>
      </c>
      <c r="T54">
        <v>2.5</v>
      </c>
      <c r="V54" s="43" t="s">
        <v>106</v>
      </c>
      <c r="W54">
        <v>191.6608333333333</v>
      </c>
      <c r="X54" s="44">
        <v>152.89083333333332</v>
      </c>
      <c r="Y54" s="23">
        <v>1.2500000000000001E-2</v>
      </c>
      <c r="Z54" s="44">
        <f t="shared" si="2"/>
        <v>79.771558264816761</v>
      </c>
      <c r="AA54" s="44">
        <f t="shared" si="0"/>
        <v>6.5219376241885639E-3</v>
      </c>
      <c r="AB54" s="25">
        <v>3.7894736842105261</v>
      </c>
      <c r="AE54" t="s">
        <v>531</v>
      </c>
      <c r="AF54">
        <v>1</v>
      </c>
      <c r="AG54">
        <v>0.21428571428571427</v>
      </c>
      <c r="AH54">
        <v>0</v>
      </c>
      <c r="AJ54" t="s">
        <v>129</v>
      </c>
      <c r="AK54">
        <v>9.0524999999999984</v>
      </c>
      <c r="AN54" t="s">
        <v>586</v>
      </c>
      <c r="AO54" s="8">
        <v>15.851000594412589</v>
      </c>
      <c r="AP54" s="25">
        <v>47.062695408919041</v>
      </c>
      <c r="AR54" t="s">
        <v>106</v>
      </c>
      <c r="AS54">
        <v>38</v>
      </c>
      <c r="AT54">
        <v>193.5</v>
      </c>
      <c r="AU54">
        <v>37</v>
      </c>
      <c r="AV54" s="21">
        <v>1</v>
      </c>
      <c r="AW54" s="45">
        <f t="shared" si="3"/>
        <v>2.6315789473684208</v>
      </c>
      <c r="AX54">
        <v>5.0921052631578947</v>
      </c>
      <c r="AY54" s="23">
        <v>3.831</v>
      </c>
      <c r="AZ54">
        <v>3.02</v>
      </c>
      <c r="BA54">
        <v>3.234</v>
      </c>
      <c r="BB54">
        <v>18</v>
      </c>
      <c r="BD54" t="s">
        <v>106</v>
      </c>
      <c r="BE54">
        <v>37</v>
      </c>
      <c r="BF54" s="21">
        <v>1</v>
      </c>
      <c r="BG54" s="25">
        <v>3.758</v>
      </c>
      <c r="BH54" s="21">
        <v>0</v>
      </c>
      <c r="BK54" t="s">
        <v>410</v>
      </c>
      <c r="BL54">
        <v>2</v>
      </c>
      <c r="BM54">
        <v>0.74050000000000005</v>
      </c>
      <c r="BO54" s="87" t="s">
        <v>269</v>
      </c>
      <c r="BP54">
        <v>5.04</v>
      </c>
    </row>
    <row r="55" spans="1:68" x14ac:dyDescent="0.25">
      <c r="A55" s="43" t="s">
        <v>110</v>
      </c>
      <c r="B55" s="46" t="s">
        <v>19</v>
      </c>
      <c r="C55">
        <v>1</v>
      </c>
      <c r="D55">
        <v>2007</v>
      </c>
      <c r="E55" s="20">
        <v>57</v>
      </c>
      <c r="F55" s="20">
        <v>15</v>
      </c>
      <c r="G55" s="44">
        <v>5.3611111111111107</v>
      </c>
      <c r="H55" s="44">
        <v>26.315789473684209</v>
      </c>
      <c r="J55" s="43" t="s">
        <v>110</v>
      </c>
      <c r="K55" s="46" t="s">
        <v>19</v>
      </c>
      <c r="L55">
        <v>1</v>
      </c>
      <c r="M55">
        <v>2007</v>
      </c>
      <c r="N55" s="13">
        <v>19</v>
      </c>
      <c r="O55" s="13">
        <v>4</v>
      </c>
      <c r="P55" s="44">
        <v>6.2941176470588234</v>
      </c>
      <c r="Q55" s="45">
        <f t="shared" si="1"/>
        <v>21.052631578947366</v>
      </c>
      <c r="R55">
        <v>0</v>
      </c>
      <c r="S55">
        <v>0</v>
      </c>
      <c r="T55">
        <v>0</v>
      </c>
      <c r="V55" s="43" t="s">
        <v>110</v>
      </c>
      <c r="W55">
        <v>177.97916666666663</v>
      </c>
      <c r="X55" s="44">
        <v>56.030833333333334</v>
      </c>
      <c r="Y55" s="23"/>
      <c r="Z55" s="44">
        <f t="shared" si="2"/>
        <v>31.481680908346021</v>
      </c>
      <c r="AA55" s="44">
        <f t="shared" si="0"/>
        <v>0</v>
      </c>
      <c r="AB55" s="25">
        <v>3.4363636363636365</v>
      </c>
      <c r="AE55" t="s">
        <v>533</v>
      </c>
      <c r="AF55">
        <v>0</v>
      </c>
      <c r="AG55">
        <v>0</v>
      </c>
      <c r="AH55">
        <v>0.42857142857142855</v>
      </c>
      <c r="AJ55" t="s">
        <v>520</v>
      </c>
      <c r="AK55">
        <v>47.428571428571431</v>
      </c>
      <c r="AN55" t="s">
        <v>596</v>
      </c>
      <c r="AO55" s="8">
        <v>3.3582628377992634E-2</v>
      </c>
      <c r="AP55" s="25">
        <v>8.2277439526081964E-2</v>
      </c>
      <c r="AR55" t="s">
        <v>110</v>
      </c>
      <c r="AS55">
        <v>54</v>
      </c>
      <c r="AT55">
        <v>289.5</v>
      </c>
      <c r="AU55">
        <v>56</v>
      </c>
      <c r="AV55" s="21">
        <v>0</v>
      </c>
      <c r="AW55" s="45">
        <f t="shared" si="3"/>
        <v>0</v>
      </c>
      <c r="AX55">
        <v>5.3611111111111107</v>
      </c>
      <c r="AY55" s="23">
        <v>4.2489999999999997</v>
      </c>
      <c r="AZ55">
        <v>3.8319999999999999</v>
      </c>
      <c r="BA55">
        <v>3.173</v>
      </c>
      <c r="BB55">
        <v>38</v>
      </c>
      <c r="BD55" t="s">
        <v>110</v>
      </c>
      <c r="BE55">
        <v>56</v>
      </c>
      <c r="BF55" s="21">
        <v>0</v>
      </c>
      <c r="BG55" s="25">
        <v>4.2309999999999999</v>
      </c>
      <c r="BH55" s="21" t="s">
        <v>925</v>
      </c>
      <c r="BK55" t="s">
        <v>414</v>
      </c>
      <c r="BL55">
        <v>1</v>
      </c>
      <c r="BM55">
        <v>0</v>
      </c>
      <c r="BO55" s="87" t="s">
        <v>272</v>
      </c>
      <c r="BP55">
        <v>4.9444444444444446</v>
      </c>
    </row>
    <row r="56" spans="1:68" x14ac:dyDescent="0.25">
      <c r="A56" s="43" t="s">
        <v>113</v>
      </c>
      <c r="B56" s="46" t="s">
        <v>19</v>
      </c>
      <c r="C56">
        <v>2</v>
      </c>
      <c r="D56">
        <v>2022</v>
      </c>
      <c r="E56" s="20">
        <v>50</v>
      </c>
      <c r="F56" s="20">
        <v>10</v>
      </c>
      <c r="G56" s="44">
        <v>5.0652173913043477</v>
      </c>
      <c r="H56" s="44">
        <v>20</v>
      </c>
      <c r="J56" s="43" t="s">
        <v>113</v>
      </c>
      <c r="K56" s="46" t="s">
        <v>19</v>
      </c>
      <c r="L56">
        <v>2</v>
      </c>
      <c r="M56">
        <v>2022</v>
      </c>
      <c r="N56" s="13">
        <v>14</v>
      </c>
      <c r="O56" s="13">
        <v>1</v>
      </c>
      <c r="P56" s="44">
        <v>6.416666666666667</v>
      </c>
      <c r="Q56" s="45">
        <f t="shared" si="1"/>
        <v>7.1428571428571423</v>
      </c>
      <c r="R56">
        <v>0</v>
      </c>
      <c r="S56">
        <v>2</v>
      </c>
      <c r="T56">
        <v>2</v>
      </c>
      <c r="V56" s="43" t="s">
        <v>113</v>
      </c>
      <c r="W56">
        <v>204.01999999999998</v>
      </c>
      <c r="X56" s="44">
        <v>75.057500000000005</v>
      </c>
      <c r="Y56" s="23">
        <v>0.2525</v>
      </c>
      <c r="Z56" s="44">
        <f t="shared" si="2"/>
        <v>36.789285364179989</v>
      </c>
      <c r="AA56" s="44">
        <f t="shared" si="0"/>
        <v>0.12376237623762376</v>
      </c>
      <c r="AB56" s="25">
        <v>3.2083333333333335</v>
      </c>
      <c r="AE56" t="s">
        <v>542</v>
      </c>
      <c r="AF56">
        <v>16.785714285714285</v>
      </c>
      <c r="AG56">
        <v>13.785714285714286</v>
      </c>
      <c r="AH56">
        <v>0.7142857142857143</v>
      </c>
      <c r="AJ56" t="s">
        <v>522</v>
      </c>
      <c r="AK56">
        <v>97.928571428571431</v>
      </c>
      <c r="AN56" t="s">
        <v>605</v>
      </c>
      <c r="AO56" s="8">
        <v>1.1753919932297419</v>
      </c>
      <c r="AP56" s="25">
        <v>14.297804031930358</v>
      </c>
      <c r="AR56" t="s">
        <v>113</v>
      </c>
      <c r="AS56">
        <v>46</v>
      </c>
      <c r="AT56">
        <v>233</v>
      </c>
      <c r="AU56">
        <v>49</v>
      </c>
      <c r="AV56" s="21">
        <v>1</v>
      </c>
      <c r="AW56" s="45">
        <f t="shared" si="3"/>
        <v>2</v>
      </c>
      <c r="AX56">
        <v>5.0652173913043477</v>
      </c>
      <c r="AY56" s="23">
        <v>4.0629999999999997</v>
      </c>
      <c r="AZ56">
        <v>3.742</v>
      </c>
      <c r="BA56">
        <v>2.7679999999999998</v>
      </c>
      <c r="BB56">
        <v>36</v>
      </c>
      <c r="BD56" t="s">
        <v>113</v>
      </c>
      <c r="BE56">
        <v>49</v>
      </c>
      <c r="BF56" s="21">
        <v>1</v>
      </c>
      <c r="BG56" s="25">
        <v>4.04</v>
      </c>
      <c r="BH56" s="21">
        <v>0</v>
      </c>
      <c r="BK56" t="s">
        <v>416</v>
      </c>
      <c r="BL56">
        <v>1</v>
      </c>
      <c r="BM56">
        <v>0</v>
      </c>
      <c r="BO56" s="87" t="s">
        <v>117</v>
      </c>
      <c r="BP56">
        <v>4.5</v>
      </c>
    </row>
    <row r="57" spans="1:68" x14ac:dyDescent="0.25">
      <c r="A57" s="43" t="s">
        <v>264</v>
      </c>
      <c r="B57" s="46" t="s">
        <v>234</v>
      </c>
      <c r="C57">
        <v>1</v>
      </c>
      <c r="D57">
        <v>2011</v>
      </c>
      <c r="E57" s="20">
        <v>36</v>
      </c>
      <c r="F57" s="20">
        <v>8</v>
      </c>
      <c r="G57" s="44">
        <v>5.3939393939393936</v>
      </c>
      <c r="H57" s="44">
        <v>22.222222222222221</v>
      </c>
      <c r="J57" s="43" t="s">
        <v>264</v>
      </c>
      <c r="K57" s="46" t="s">
        <v>234</v>
      </c>
      <c r="L57">
        <v>1</v>
      </c>
      <c r="M57">
        <v>2011</v>
      </c>
      <c r="N57" s="13">
        <v>11</v>
      </c>
      <c r="O57" s="13">
        <v>2</v>
      </c>
      <c r="P57" s="44">
        <v>6.25</v>
      </c>
      <c r="Q57" s="45">
        <f t="shared" si="1"/>
        <v>18.181818181818183</v>
      </c>
      <c r="R57">
        <v>0</v>
      </c>
      <c r="S57">
        <v>0</v>
      </c>
      <c r="T57">
        <v>0</v>
      </c>
      <c r="V57" s="43" t="s">
        <v>264</v>
      </c>
      <c r="W57">
        <v>282.94491666666659</v>
      </c>
      <c r="X57" s="44">
        <v>61.786833333333334</v>
      </c>
      <c r="Y57" s="23"/>
      <c r="Z57" s="44">
        <f t="shared" si="2"/>
        <v>21.837053678587033</v>
      </c>
      <c r="AA57" s="44">
        <f t="shared" si="0"/>
        <v>0</v>
      </c>
      <c r="AB57" s="25">
        <v>3.7647058823529411</v>
      </c>
      <c r="AE57" t="s">
        <v>544</v>
      </c>
      <c r="AF57">
        <v>1.9285714285714286</v>
      </c>
      <c r="AG57">
        <v>4.1428571428571432</v>
      </c>
      <c r="AH57">
        <v>10.357142857142858</v>
      </c>
      <c r="AJ57" t="s">
        <v>531</v>
      </c>
      <c r="AK57">
        <v>96.857142857142861</v>
      </c>
      <c r="AN57" t="s">
        <v>606</v>
      </c>
      <c r="AO57" s="8">
        <v>1.1753919932297419</v>
      </c>
      <c r="AP57" s="25">
        <v>3.7192760928626836</v>
      </c>
      <c r="AR57" t="s">
        <v>264</v>
      </c>
      <c r="AS57">
        <v>33</v>
      </c>
      <c r="AT57">
        <v>178</v>
      </c>
      <c r="AU57">
        <v>34</v>
      </c>
      <c r="AV57" s="21">
        <v>0</v>
      </c>
      <c r="AW57" s="45">
        <f t="shared" si="3"/>
        <v>0</v>
      </c>
      <c r="AX57">
        <v>5.3939393939393936</v>
      </c>
      <c r="AY57" s="23">
        <v>3.7549999999999999</v>
      </c>
      <c r="AZ57">
        <v>3.371</v>
      </c>
      <c r="BA57">
        <v>2.657</v>
      </c>
      <c r="BB57">
        <v>25</v>
      </c>
      <c r="BD57" t="s">
        <v>264</v>
      </c>
      <c r="BE57">
        <v>34</v>
      </c>
      <c r="BF57" s="21">
        <v>0</v>
      </c>
      <c r="BG57" s="25">
        <v>3.6949999999999998</v>
      </c>
      <c r="BH57" s="21" t="s">
        <v>925</v>
      </c>
      <c r="BK57" t="s">
        <v>555</v>
      </c>
      <c r="BL57">
        <v>1</v>
      </c>
      <c r="BM57">
        <v>0</v>
      </c>
      <c r="BO57" s="87" t="s">
        <v>121</v>
      </c>
      <c r="BP57">
        <v>4.6111111111111107</v>
      </c>
    </row>
    <row r="58" spans="1:68" x14ac:dyDescent="0.25">
      <c r="A58" s="43" t="s">
        <v>269</v>
      </c>
      <c r="B58" s="46" t="s">
        <v>234</v>
      </c>
      <c r="C58">
        <v>1.5</v>
      </c>
      <c r="D58">
        <v>2016</v>
      </c>
      <c r="E58" s="20">
        <v>41</v>
      </c>
      <c r="F58" s="20">
        <v>8</v>
      </c>
      <c r="G58" s="44">
        <v>5.0125000000000002</v>
      </c>
      <c r="H58" s="44">
        <v>19.512195121951219</v>
      </c>
      <c r="J58" s="43" t="s">
        <v>269</v>
      </c>
      <c r="K58" s="46" t="s">
        <v>234</v>
      </c>
      <c r="L58">
        <v>1.5</v>
      </c>
      <c r="M58">
        <v>2016</v>
      </c>
      <c r="N58" s="13">
        <v>16</v>
      </c>
      <c r="O58" s="13">
        <v>2</v>
      </c>
      <c r="P58" s="44">
        <v>4.9666666666666668</v>
      </c>
      <c r="Q58" s="45">
        <f t="shared" si="1"/>
        <v>12.5</v>
      </c>
      <c r="R58">
        <v>2.4390243902439024</v>
      </c>
      <c r="S58">
        <v>2.4390243902439024</v>
      </c>
      <c r="T58">
        <v>0</v>
      </c>
      <c r="V58" s="43" t="s">
        <v>269</v>
      </c>
      <c r="W58">
        <v>171.3773333333333</v>
      </c>
      <c r="X58" s="44">
        <v>36.680999999999997</v>
      </c>
      <c r="Y58" s="23">
        <v>0.7</v>
      </c>
      <c r="Z58" s="44">
        <f t="shared" si="2"/>
        <v>21.403647312363365</v>
      </c>
      <c r="AA58" s="44">
        <f t="shared" si="0"/>
        <v>0.4084554161188178</v>
      </c>
      <c r="AB58" s="25">
        <v>3.65</v>
      </c>
      <c r="AE58" t="s">
        <v>133</v>
      </c>
      <c r="AF58">
        <v>25.386249999999993</v>
      </c>
      <c r="AG58">
        <v>71.53125</v>
      </c>
      <c r="AH58">
        <v>7.5425000000000013</v>
      </c>
      <c r="AJ58" t="s">
        <v>533</v>
      </c>
      <c r="AK58">
        <v>23</v>
      </c>
      <c r="AN58" t="s">
        <v>154</v>
      </c>
      <c r="AO58" s="8">
        <v>2</v>
      </c>
      <c r="AP58" s="25">
        <v>14.900000000000002</v>
      </c>
      <c r="AR58" t="s">
        <v>269</v>
      </c>
      <c r="AS58">
        <v>40</v>
      </c>
      <c r="AT58">
        <v>200.5</v>
      </c>
      <c r="AU58">
        <v>40</v>
      </c>
      <c r="AV58" s="21">
        <v>1</v>
      </c>
      <c r="AW58" s="45">
        <f t="shared" si="3"/>
        <v>2.4390243902439024</v>
      </c>
      <c r="AX58">
        <v>5.0125000000000002</v>
      </c>
      <c r="AY58" s="23">
        <v>3.9049999999999998</v>
      </c>
      <c r="AZ58">
        <v>3.391</v>
      </c>
      <c r="BA58">
        <v>2.9929999999999999</v>
      </c>
      <c r="BB58">
        <v>25</v>
      </c>
      <c r="BD58" t="s">
        <v>269</v>
      </c>
      <c r="BE58">
        <v>40</v>
      </c>
      <c r="BF58" s="21">
        <v>1</v>
      </c>
      <c r="BG58" s="25">
        <v>3.8809999999999998</v>
      </c>
      <c r="BH58" s="21">
        <v>0</v>
      </c>
      <c r="BK58" t="s">
        <v>586</v>
      </c>
      <c r="BL58">
        <v>1</v>
      </c>
      <c r="BM58">
        <v>0</v>
      </c>
      <c r="BO58" s="87" t="s">
        <v>125</v>
      </c>
      <c r="BP58">
        <v>4.4722222222222223</v>
      </c>
    </row>
    <row r="59" spans="1:68" x14ac:dyDescent="0.25">
      <c r="A59" s="43" t="s">
        <v>272</v>
      </c>
      <c r="B59" s="46" t="s">
        <v>234</v>
      </c>
      <c r="C59">
        <v>2</v>
      </c>
      <c r="D59">
        <v>2021</v>
      </c>
      <c r="E59" s="20">
        <v>41</v>
      </c>
      <c r="F59" s="20">
        <v>6</v>
      </c>
      <c r="G59" s="44">
        <v>5.0256410256410255</v>
      </c>
      <c r="H59" s="44">
        <v>14.634146341463413</v>
      </c>
      <c r="J59" s="43" t="s">
        <v>272</v>
      </c>
      <c r="K59" s="46" t="s">
        <v>234</v>
      </c>
      <c r="L59">
        <v>2</v>
      </c>
      <c r="M59">
        <v>2021</v>
      </c>
      <c r="N59" s="13">
        <v>23</v>
      </c>
      <c r="O59" s="13">
        <v>2</v>
      </c>
      <c r="P59" s="44">
        <v>5.0952380952380949</v>
      </c>
      <c r="Q59" s="45">
        <f t="shared" si="1"/>
        <v>8.695652173913043</v>
      </c>
      <c r="R59">
        <v>2.4390243902439024</v>
      </c>
      <c r="S59">
        <v>2.4390243902439024</v>
      </c>
      <c r="T59">
        <v>0</v>
      </c>
      <c r="V59" s="43" t="s">
        <v>272</v>
      </c>
      <c r="W59">
        <v>317.91558333333325</v>
      </c>
      <c r="X59" s="44">
        <v>61.556249999999999</v>
      </c>
      <c r="Y59" s="23">
        <v>1.5</v>
      </c>
      <c r="Z59" s="44">
        <f t="shared" si="2"/>
        <v>19.362451300620425</v>
      </c>
      <c r="AA59" s="44">
        <f t="shared" si="0"/>
        <v>0.47182336401146335</v>
      </c>
      <c r="AB59" s="25">
        <v>3.6666666666666665</v>
      </c>
      <c r="AE59" t="s">
        <v>136</v>
      </c>
      <c r="AF59">
        <v>33.805000000000007</v>
      </c>
      <c r="AG59">
        <v>64.888750000000002</v>
      </c>
      <c r="AH59">
        <v>2.3187500000000005</v>
      </c>
      <c r="AJ59" t="s">
        <v>542</v>
      </c>
      <c r="AK59">
        <v>34</v>
      </c>
      <c r="AN59" t="s">
        <v>157</v>
      </c>
      <c r="AO59" s="8">
        <v>67.666666666666671</v>
      </c>
      <c r="AP59" s="25">
        <v>360.7833333333333</v>
      </c>
      <c r="AR59" t="s">
        <v>272</v>
      </c>
      <c r="AS59">
        <v>39</v>
      </c>
      <c r="AT59">
        <v>196</v>
      </c>
      <c r="AU59">
        <v>39</v>
      </c>
      <c r="AV59" s="21">
        <v>1</v>
      </c>
      <c r="AW59" s="45">
        <f t="shared" si="3"/>
        <v>2.5</v>
      </c>
      <c r="AX59">
        <v>5.0256410256410255</v>
      </c>
      <c r="AY59" s="23">
        <v>3.8809999999999998</v>
      </c>
      <c r="AZ59">
        <v>3.036</v>
      </c>
      <c r="BA59">
        <v>3.327</v>
      </c>
      <c r="BB59">
        <v>18</v>
      </c>
      <c r="BD59" t="s">
        <v>272</v>
      </c>
      <c r="BE59">
        <v>39</v>
      </c>
      <c r="BF59" s="21">
        <v>1</v>
      </c>
      <c r="BG59" s="25">
        <v>3.83</v>
      </c>
      <c r="BH59" s="21">
        <v>0</v>
      </c>
      <c r="BK59" t="s">
        <v>606</v>
      </c>
      <c r="BL59">
        <v>1</v>
      </c>
      <c r="BM59">
        <v>0</v>
      </c>
      <c r="BO59" s="87" t="s">
        <v>129</v>
      </c>
      <c r="BP59">
        <v>4.2666666666666666</v>
      </c>
    </row>
    <row r="60" spans="1:68" x14ac:dyDescent="0.25">
      <c r="A60" s="43" t="s">
        <v>117</v>
      </c>
      <c r="B60" s="46" t="s">
        <v>19</v>
      </c>
      <c r="C60">
        <v>1</v>
      </c>
      <c r="D60">
        <v>2009</v>
      </c>
      <c r="E60" s="20">
        <v>24</v>
      </c>
      <c r="F60" s="20">
        <v>19</v>
      </c>
      <c r="G60" s="44">
        <v>4.7478260869565219</v>
      </c>
      <c r="H60" s="44">
        <v>79.166666666666657</v>
      </c>
      <c r="J60" s="43" t="s">
        <v>117</v>
      </c>
      <c r="K60" s="46" t="s">
        <v>19</v>
      </c>
      <c r="L60">
        <v>1</v>
      </c>
      <c r="M60">
        <v>2009</v>
      </c>
      <c r="N60" s="13">
        <v>13</v>
      </c>
      <c r="O60" s="13">
        <v>11</v>
      </c>
      <c r="P60" s="44">
        <v>4.9750000000000005</v>
      </c>
      <c r="Q60" s="45">
        <f t="shared" si="1"/>
        <v>84.615384615384613</v>
      </c>
      <c r="R60">
        <v>4.1666666666666661</v>
      </c>
      <c r="S60">
        <v>4.1666666666666661</v>
      </c>
      <c r="T60">
        <v>0</v>
      </c>
      <c r="V60" s="43" t="s">
        <v>117</v>
      </c>
      <c r="W60">
        <v>115.72008333333333</v>
      </c>
      <c r="X60" s="44">
        <v>111.41133333333333</v>
      </c>
      <c r="Y60" s="23">
        <v>62.5</v>
      </c>
      <c r="Z60" s="44">
        <f t="shared" si="2"/>
        <v>96.276575443185095</v>
      </c>
      <c r="AA60" s="44">
        <f t="shared" si="0"/>
        <v>54.00963964048303</v>
      </c>
      <c r="AB60" s="25">
        <v>4.0869565217391308</v>
      </c>
      <c r="AE60" t="s">
        <v>140</v>
      </c>
      <c r="AF60">
        <v>20.914999999999992</v>
      </c>
      <c r="AG60">
        <v>217.38124999999999</v>
      </c>
      <c r="AH60">
        <v>11.14625</v>
      </c>
      <c r="AJ60" t="s">
        <v>544</v>
      </c>
      <c r="AK60">
        <v>42.571428571428569</v>
      </c>
      <c r="AN60" t="s">
        <v>615</v>
      </c>
      <c r="AO60" s="8">
        <v>4.2649938040050612</v>
      </c>
      <c r="AP60" s="25">
        <v>83.155625258166438</v>
      </c>
      <c r="AR60" t="s">
        <v>117</v>
      </c>
      <c r="AS60">
        <v>23</v>
      </c>
      <c r="AT60">
        <v>109.2</v>
      </c>
      <c r="AU60">
        <v>22</v>
      </c>
      <c r="AV60" s="21">
        <v>1</v>
      </c>
      <c r="AW60" s="45">
        <f t="shared" si="3"/>
        <v>4.3478260869565215</v>
      </c>
      <c r="AX60">
        <v>4.7478260869565219</v>
      </c>
      <c r="AY60" s="23">
        <v>3.331</v>
      </c>
      <c r="AZ60">
        <v>2.5609999999999999</v>
      </c>
      <c r="BA60">
        <v>2.6920000000000002</v>
      </c>
      <c r="BB60">
        <v>11</v>
      </c>
      <c r="BD60" t="s">
        <v>117</v>
      </c>
      <c r="BE60">
        <v>22</v>
      </c>
      <c r="BF60" s="21">
        <v>1</v>
      </c>
      <c r="BG60" s="25">
        <v>3.2549999999999999</v>
      </c>
      <c r="BH60" s="21">
        <v>0</v>
      </c>
      <c r="BK60" t="s">
        <v>745</v>
      </c>
      <c r="BL60">
        <v>1</v>
      </c>
      <c r="BM60">
        <v>0</v>
      </c>
      <c r="BO60" s="87" t="s">
        <v>520</v>
      </c>
      <c r="BP60">
        <v>5</v>
      </c>
    </row>
    <row r="61" spans="1:68" x14ac:dyDescent="0.25">
      <c r="A61" s="43" t="s">
        <v>121</v>
      </c>
      <c r="B61" s="46" t="s">
        <v>19</v>
      </c>
      <c r="C61">
        <v>2</v>
      </c>
      <c r="D61">
        <v>2022</v>
      </c>
      <c r="E61" s="20">
        <v>25</v>
      </c>
      <c r="F61" s="20">
        <v>16</v>
      </c>
      <c r="G61" s="44">
        <v>4.3695652173913047</v>
      </c>
      <c r="H61" s="44">
        <v>64</v>
      </c>
      <c r="J61" s="43" t="s">
        <v>121</v>
      </c>
      <c r="K61" s="46" t="s">
        <v>19</v>
      </c>
      <c r="L61">
        <v>2</v>
      </c>
      <c r="M61">
        <v>2022</v>
      </c>
      <c r="N61" s="13">
        <v>16</v>
      </c>
      <c r="O61" s="13">
        <v>9</v>
      </c>
      <c r="P61" s="44">
        <v>4.2142857142857144</v>
      </c>
      <c r="Q61" s="45">
        <f t="shared" si="1"/>
        <v>56.25</v>
      </c>
      <c r="R61">
        <v>8</v>
      </c>
      <c r="S61">
        <v>8</v>
      </c>
      <c r="T61">
        <v>0</v>
      </c>
      <c r="V61" s="43" t="s">
        <v>121</v>
      </c>
      <c r="W61">
        <v>128.38</v>
      </c>
      <c r="X61" s="44">
        <v>108.22</v>
      </c>
      <c r="Y61" s="23">
        <v>4.5250000000000004</v>
      </c>
      <c r="Z61" s="44">
        <f t="shared" si="2"/>
        <v>84.296619411123231</v>
      </c>
      <c r="AA61" s="44">
        <f t="shared" si="0"/>
        <v>3.5246923196759621</v>
      </c>
      <c r="AB61" s="25">
        <v>4.0434782608695654</v>
      </c>
      <c r="AE61" t="s">
        <v>143</v>
      </c>
      <c r="AF61">
        <v>2.9425000000000003</v>
      </c>
      <c r="AG61">
        <v>63.542500000000004</v>
      </c>
      <c r="AH61">
        <v>7.9887499999999996</v>
      </c>
      <c r="AJ61" t="s">
        <v>133</v>
      </c>
      <c r="AK61">
        <v>39.006249999999966</v>
      </c>
      <c r="AN61" t="s">
        <v>617</v>
      </c>
      <c r="AO61" s="8">
        <v>20.552568567331569</v>
      </c>
      <c r="AP61" s="25">
        <v>84.104334509844932</v>
      </c>
      <c r="AR61" t="s">
        <v>121</v>
      </c>
      <c r="AS61">
        <v>23</v>
      </c>
      <c r="AT61">
        <v>100.5</v>
      </c>
      <c r="AU61">
        <v>22</v>
      </c>
      <c r="AV61" s="21">
        <v>2</v>
      </c>
      <c r="AW61" s="45">
        <f t="shared" si="3"/>
        <v>8.3333333333333321</v>
      </c>
      <c r="AX61">
        <v>4.3695652173913047</v>
      </c>
      <c r="AY61" s="23">
        <v>3.34</v>
      </c>
      <c r="AZ61">
        <v>2.3410000000000002</v>
      </c>
      <c r="BA61">
        <v>2.8929999999999998</v>
      </c>
      <c r="BB61">
        <v>9</v>
      </c>
      <c r="BD61" t="s">
        <v>121</v>
      </c>
      <c r="BE61">
        <v>22</v>
      </c>
      <c r="BF61" s="21">
        <v>2</v>
      </c>
      <c r="BG61" s="25">
        <v>3.2149999999999999</v>
      </c>
      <c r="BH61" s="21">
        <v>0.66110000000000002</v>
      </c>
      <c r="BK61" t="s">
        <v>751</v>
      </c>
      <c r="BL61">
        <v>2</v>
      </c>
      <c r="BM61">
        <v>0.80800000000000005</v>
      </c>
      <c r="BO61" s="87" t="s">
        <v>522</v>
      </c>
      <c r="BP61">
        <v>4.5555555555555554</v>
      </c>
    </row>
    <row r="62" spans="1:68" x14ac:dyDescent="0.25">
      <c r="A62" s="43" t="s">
        <v>125</v>
      </c>
      <c r="B62" s="46" t="s">
        <v>19</v>
      </c>
      <c r="C62">
        <v>1</v>
      </c>
      <c r="D62">
        <v>2009</v>
      </c>
      <c r="E62" s="20">
        <v>22</v>
      </c>
      <c r="F62" s="20">
        <v>7</v>
      </c>
      <c r="G62" s="44">
        <v>4.625</v>
      </c>
      <c r="H62" s="44">
        <v>31.818181818181817</v>
      </c>
      <c r="J62" s="43" t="s">
        <v>125</v>
      </c>
      <c r="K62" s="46" t="s">
        <v>19</v>
      </c>
      <c r="L62">
        <v>1</v>
      </c>
      <c r="M62">
        <v>2009</v>
      </c>
      <c r="N62" s="13">
        <v>4</v>
      </c>
      <c r="O62" s="13">
        <v>1</v>
      </c>
      <c r="P62" s="44">
        <v>6</v>
      </c>
      <c r="Q62" s="45">
        <f t="shared" si="1"/>
        <v>25</v>
      </c>
      <c r="R62">
        <v>0</v>
      </c>
      <c r="S62">
        <v>0</v>
      </c>
      <c r="T62">
        <v>0</v>
      </c>
      <c r="V62" s="43" t="s">
        <v>125</v>
      </c>
      <c r="W62">
        <v>113.96283333333332</v>
      </c>
      <c r="X62" s="44">
        <v>65.05749999999999</v>
      </c>
      <c r="Y62" s="23"/>
      <c r="Z62" s="44">
        <f t="shared" si="2"/>
        <v>57.086594021150169</v>
      </c>
      <c r="AA62" s="44">
        <f t="shared" si="0"/>
        <v>0</v>
      </c>
      <c r="AB62" s="25">
        <v>3.5714285714285716</v>
      </c>
      <c r="AE62" t="s">
        <v>358</v>
      </c>
      <c r="AF62">
        <v>9.843571428571428</v>
      </c>
      <c r="AG62">
        <v>5.1079285714285705</v>
      </c>
      <c r="AH62">
        <v>3.7803571428571412</v>
      </c>
      <c r="AJ62" t="s">
        <v>136</v>
      </c>
      <c r="AK62">
        <v>71.598750000000024</v>
      </c>
      <c r="AN62" t="s">
        <v>626</v>
      </c>
      <c r="AO62" s="8">
        <v>3.3582628377992634E-2</v>
      </c>
      <c r="AP62" s="25">
        <v>0.25019058141604511</v>
      </c>
      <c r="AR62" t="s">
        <v>125</v>
      </c>
      <c r="AS62">
        <v>20</v>
      </c>
      <c r="AT62">
        <v>92.5</v>
      </c>
      <c r="AU62">
        <v>20</v>
      </c>
      <c r="AV62" s="21">
        <v>0</v>
      </c>
      <c r="AW62" s="45">
        <f t="shared" si="3"/>
        <v>0</v>
      </c>
      <c r="AX62">
        <v>4.625</v>
      </c>
      <c r="AY62" s="23">
        <v>3.262</v>
      </c>
      <c r="AZ62">
        <v>3.0470000000000002</v>
      </c>
      <c r="BA62">
        <v>1.6060000000000001</v>
      </c>
      <c r="BB62">
        <v>18</v>
      </c>
      <c r="BD62" t="s">
        <v>125</v>
      </c>
      <c r="BE62">
        <v>20</v>
      </c>
      <c r="BF62" s="21">
        <v>0</v>
      </c>
      <c r="BG62" s="25">
        <v>3.16</v>
      </c>
      <c r="BH62" s="21" t="s">
        <v>925</v>
      </c>
      <c r="BK62" t="s">
        <v>157</v>
      </c>
      <c r="BL62">
        <v>1</v>
      </c>
      <c r="BM62">
        <v>0</v>
      </c>
      <c r="BO62" s="87" t="s">
        <v>531</v>
      </c>
      <c r="BP62">
        <v>5.333333333333333</v>
      </c>
    </row>
    <row r="63" spans="1:68" x14ac:dyDescent="0.25">
      <c r="A63" s="43" t="s">
        <v>129</v>
      </c>
      <c r="B63" s="46" t="s">
        <v>19</v>
      </c>
      <c r="C63">
        <v>2</v>
      </c>
      <c r="D63">
        <v>2022</v>
      </c>
      <c r="E63" s="20">
        <v>20</v>
      </c>
      <c r="F63" s="20">
        <v>5</v>
      </c>
      <c r="G63" s="44">
        <v>4.2894736842105265</v>
      </c>
      <c r="H63" s="44">
        <v>25</v>
      </c>
      <c r="J63" s="43" t="s">
        <v>129</v>
      </c>
      <c r="K63" s="46" t="s">
        <v>19</v>
      </c>
      <c r="L63">
        <v>2</v>
      </c>
      <c r="M63">
        <v>2022</v>
      </c>
      <c r="N63" s="13">
        <v>5</v>
      </c>
      <c r="O63" s="13">
        <v>1</v>
      </c>
      <c r="P63" s="44">
        <v>4.375</v>
      </c>
      <c r="Q63" s="45">
        <f t="shared" si="1"/>
        <v>20</v>
      </c>
      <c r="R63">
        <v>0</v>
      </c>
      <c r="S63">
        <v>0</v>
      </c>
      <c r="T63">
        <v>0</v>
      </c>
      <c r="V63" s="43" t="s">
        <v>129</v>
      </c>
      <c r="W63">
        <v>148.57499999999999</v>
      </c>
      <c r="X63" s="44">
        <v>61.4</v>
      </c>
      <c r="Y63" s="23"/>
      <c r="Z63" s="44">
        <f t="shared" si="2"/>
        <v>41.32592966515228</v>
      </c>
      <c r="AA63" s="44">
        <f t="shared" si="0"/>
        <v>0</v>
      </c>
      <c r="AB63" s="25">
        <v>3</v>
      </c>
      <c r="AE63" t="s">
        <v>364</v>
      </c>
      <c r="AF63">
        <v>16.464285714285715</v>
      </c>
      <c r="AG63">
        <v>2.4785714285714286</v>
      </c>
      <c r="AH63">
        <v>5.7857142857142856</v>
      </c>
      <c r="AJ63" t="s">
        <v>140</v>
      </c>
      <c r="AK63">
        <v>81.284999999999982</v>
      </c>
      <c r="AN63" t="s">
        <v>628</v>
      </c>
      <c r="AO63" s="8">
        <v>23.138430952437037</v>
      </c>
      <c r="AP63" s="25">
        <v>62.398202657729492</v>
      </c>
      <c r="AR63" t="s">
        <v>129</v>
      </c>
      <c r="AS63">
        <v>19</v>
      </c>
      <c r="AT63">
        <v>81.5</v>
      </c>
      <c r="AU63">
        <v>20</v>
      </c>
      <c r="AV63" s="21">
        <v>0</v>
      </c>
      <c r="AW63" s="45">
        <f t="shared" si="3"/>
        <v>0</v>
      </c>
      <c r="AX63">
        <v>4.2894736842105265</v>
      </c>
      <c r="AY63" s="23">
        <v>3.073</v>
      </c>
      <c r="AZ63">
        <v>2.7629999999999999</v>
      </c>
      <c r="BA63">
        <v>1.7030000000000001</v>
      </c>
      <c r="BB63">
        <v>15</v>
      </c>
      <c r="BD63" t="s">
        <v>129</v>
      </c>
      <c r="BE63">
        <v>20</v>
      </c>
      <c r="BF63" s="21">
        <v>0</v>
      </c>
      <c r="BG63" s="25">
        <v>3.073</v>
      </c>
      <c r="BH63" s="21" t="s">
        <v>925</v>
      </c>
      <c r="BK63" t="s">
        <v>424</v>
      </c>
      <c r="BL63">
        <v>2</v>
      </c>
      <c r="BM63">
        <v>0.77949999999999997</v>
      </c>
      <c r="BO63" s="87" t="s">
        <v>533</v>
      </c>
      <c r="BP63">
        <v>3</v>
      </c>
    </row>
    <row r="64" spans="1:68" x14ac:dyDescent="0.25">
      <c r="A64" s="43" t="s">
        <v>520</v>
      </c>
      <c r="B64" s="46" t="s">
        <v>517</v>
      </c>
      <c r="C64">
        <v>1</v>
      </c>
      <c r="D64">
        <v>2004</v>
      </c>
      <c r="E64" s="20">
        <v>15</v>
      </c>
      <c r="F64" s="20">
        <v>4</v>
      </c>
      <c r="G64" s="44">
        <v>5.2142857142857144</v>
      </c>
      <c r="H64" s="44">
        <v>26.666666666666668</v>
      </c>
      <c r="J64" s="43" t="s">
        <v>520</v>
      </c>
      <c r="K64" s="46" t="s">
        <v>517</v>
      </c>
      <c r="L64">
        <v>1</v>
      </c>
      <c r="M64">
        <v>2004</v>
      </c>
      <c r="N64" s="13">
        <v>3</v>
      </c>
      <c r="O64" s="13">
        <v>1</v>
      </c>
      <c r="P64" s="44">
        <v>6</v>
      </c>
      <c r="Q64" s="45">
        <f t="shared" si="1"/>
        <v>33.333333333333329</v>
      </c>
      <c r="R64">
        <v>0</v>
      </c>
      <c r="S64">
        <v>0</v>
      </c>
      <c r="T64">
        <v>0</v>
      </c>
      <c r="V64" s="43" t="s">
        <v>520</v>
      </c>
      <c r="W64">
        <v>426.21673669467788</v>
      </c>
      <c r="X64" s="44">
        <v>98.875</v>
      </c>
      <c r="Y64" s="23"/>
      <c r="Z64" s="44">
        <f t="shared" si="2"/>
        <v>23.19829126532624</v>
      </c>
      <c r="AA64" s="44">
        <f t="shared" si="0"/>
        <v>0</v>
      </c>
      <c r="AB64" s="25">
        <v>3.6428571428571428</v>
      </c>
      <c r="AE64" t="s">
        <v>375</v>
      </c>
      <c r="AF64">
        <v>4</v>
      </c>
      <c r="AG64">
        <v>1.287625</v>
      </c>
      <c r="AH64">
        <v>10.712875</v>
      </c>
      <c r="AJ64" t="s">
        <v>143</v>
      </c>
      <c r="AK64">
        <v>23.109999999999975</v>
      </c>
      <c r="AN64" t="s">
        <v>161</v>
      </c>
      <c r="AO64" s="8">
        <v>87.75</v>
      </c>
      <c r="AP64" s="25">
        <v>243.73750000000001</v>
      </c>
      <c r="AR64" t="s">
        <v>520</v>
      </c>
      <c r="AS64">
        <v>14</v>
      </c>
      <c r="AT64">
        <v>73</v>
      </c>
      <c r="AU64">
        <v>15</v>
      </c>
      <c r="AV64" s="21">
        <v>0</v>
      </c>
      <c r="AW64" s="45">
        <f t="shared" si="3"/>
        <v>0</v>
      </c>
      <c r="AX64">
        <v>5.2142857142857144</v>
      </c>
      <c r="AY64" s="23">
        <v>2.843</v>
      </c>
      <c r="AZ64">
        <v>2.617</v>
      </c>
      <c r="BA64">
        <v>1.1950000000000001</v>
      </c>
      <c r="BB64">
        <v>12</v>
      </c>
      <c r="BD64" t="s">
        <v>520</v>
      </c>
      <c r="BE64">
        <v>15</v>
      </c>
      <c r="BF64" s="21">
        <v>0</v>
      </c>
      <c r="BG64" s="25">
        <v>2.843</v>
      </c>
      <c r="BH64" s="21" t="s">
        <v>925</v>
      </c>
      <c r="BK64" t="s">
        <v>426</v>
      </c>
      <c r="BL64">
        <v>2</v>
      </c>
      <c r="BM64">
        <v>0.77539999999999998</v>
      </c>
      <c r="BO64" s="87" t="s">
        <v>542</v>
      </c>
      <c r="BP64">
        <v>4.55</v>
      </c>
    </row>
    <row r="65" spans="1:68" x14ac:dyDescent="0.25">
      <c r="A65" s="43" t="s">
        <v>522</v>
      </c>
      <c r="B65" s="46" t="s">
        <v>517</v>
      </c>
      <c r="C65">
        <v>2</v>
      </c>
      <c r="D65">
        <v>2016</v>
      </c>
      <c r="E65" s="20">
        <v>21</v>
      </c>
      <c r="F65" s="20">
        <v>8</v>
      </c>
      <c r="G65" s="44">
        <v>4.882352941176471</v>
      </c>
      <c r="H65" s="44">
        <v>38.095238095238095</v>
      </c>
      <c r="J65" s="43" t="s">
        <v>522</v>
      </c>
      <c r="K65" s="46" t="s">
        <v>517</v>
      </c>
      <c r="L65">
        <v>2</v>
      </c>
      <c r="M65">
        <v>2016</v>
      </c>
      <c r="N65" s="13">
        <v>9</v>
      </c>
      <c r="O65" s="13">
        <v>5</v>
      </c>
      <c r="P65" s="44">
        <v>5.25</v>
      </c>
      <c r="Q65" s="45">
        <f t="shared" si="1"/>
        <v>55.555555555555557</v>
      </c>
      <c r="R65">
        <v>4.7619047619047619</v>
      </c>
      <c r="S65">
        <v>4.7619047619047619</v>
      </c>
      <c r="T65">
        <v>0</v>
      </c>
      <c r="V65" s="43" t="s">
        <v>522</v>
      </c>
      <c r="W65">
        <v>301.61125000259125</v>
      </c>
      <c r="X65" s="44">
        <v>202.5073073502615</v>
      </c>
      <c r="Y65" s="23">
        <v>0.42857142857142855</v>
      </c>
      <c r="Z65" s="44">
        <f t="shared" si="2"/>
        <v>67.141828213808893</v>
      </c>
      <c r="AA65" s="44">
        <f t="shared" si="0"/>
        <v>0.14209397977288529</v>
      </c>
      <c r="AB65" s="25">
        <v>3.8235294117647061</v>
      </c>
      <c r="AE65" t="s">
        <v>380</v>
      </c>
      <c r="AF65">
        <v>6</v>
      </c>
      <c r="AG65">
        <v>3.3125</v>
      </c>
      <c r="AH65">
        <v>3.7124999999999999</v>
      </c>
      <c r="AJ65" t="s">
        <v>358</v>
      </c>
      <c r="AK65">
        <v>9.6172857142857122</v>
      </c>
      <c r="AN65" t="s">
        <v>164</v>
      </c>
      <c r="AO65" s="8">
        <v>132.25</v>
      </c>
      <c r="AP65" s="25">
        <v>339.01250000000005</v>
      </c>
      <c r="AR65" t="s">
        <v>522</v>
      </c>
      <c r="AS65">
        <v>17</v>
      </c>
      <c r="AT65">
        <v>83</v>
      </c>
      <c r="AU65">
        <v>19</v>
      </c>
      <c r="AV65" s="21">
        <v>1</v>
      </c>
      <c r="AW65" s="45">
        <f t="shared" si="3"/>
        <v>5</v>
      </c>
      <c r="AX65">
        <v>4.882352941176471</v>
      </c>
      <c r="AY65" s="23">
        <v>3.1930000000000001</v>
      </c>
      <c r="AZ65">
        <v>2.633</v>
      </c>
      <c r="BA65">
        <v>2.33</v>
      </c>
      <c r="BB65">
        <v>12</v>
      </c>
      <c r="BD65" t="s">
        <v>522</v>
      </c>
      <c r="BE65">
        <v>19</v>
      </c>
      <c r="BF65" s="21">
        <v>1</v>
      </c>
      <c r="BG65" s="25">
        <v>3.0910000000000002</v>
      </c>
      <c r="BH65" s="21">
        <v>0</v>
      </c>
      <c r="BK65" t="s">
        <v>615</v>
      </c>
      <c r="BL65">
        <v>1</v>
      </c>
      <c r="BM65">
        <v>0</v>
      </c>
      <c r="BO65" s="87" t="s">
        <v>544</v>
      </c>
      <c r="BP65">
        <v>4.5999999999999996</v>
      </c>
    </row>
    <row r="66" spans="1:68" x14ac:dyDescent="0.25">
      <c r="A66" s="43" t="s">
        <v>531</v>
      </c>
      <c r="B66" s="46" t="s">
        <v>517</v>
      </c>
      <c r="C66">
        <v>1</v>
      </c>
      <c r="D66">
        <v>2004</v>
      </c>
      <c r="E66" s="20">
        <v>8</v>
      </c>
      <c r="F66" s="20">
        <v>7</v>
      </c>
      <c r="G66" s="44">
        <v>5</v>
      </c>
      <c r="H66" s="44">
        <v>87.5</v>
      </c>
      <c r="J66" s="43" t="s">
        <v>531</v>
      </c>
      <c r="K66" s="46" t="s">
        <v>517</v>
      </c>
      <c r="L66">
        <v>1</v>
      </c>
      <c r="M66">
        <v>2004</v>
      </c>
      <c r="N66" s="13">
        <v>5</v>
      </c>
      <c r="O66" s="13">
        <v>5</v>
      </c>
      <c r="P66" s="44">
        <v>4.8</v>
      </c>
      <c r="Q66" s="45">
        <f t="shared" si="1"/>
        <v>100</v>
      </c>
      <c r="R66">
        <v>12.5</v>
      </c>
      <c r="S66">
        <v>12.5</v>
      </c>
      <c r="T66">
        <v>0</v>
      </c>
      <c r="V66" s="43" t="s">
        <v>531</v>
      </c>
      <c r="W66">
        <v>275.72829131652662</v>
      </c>
      <c r="X66" s="44">
        <v>258.22829131652662</v>
      </c>
      <c r="Y66" s="23">
        <v>59.571428571428569</v>
      </c>
      <c r="Z66" s="44">
        <f t="shared" si="2"/>
        <v>93.653172144054452</v>
      </c>
      <c r="AA66" s="44">
        <f t="shared" ref="AA66:AA129" si="4">(Y66/W66)*100</f>
        <v>21.605120130035047</v>
      </c>
      <c r="AB66" s="25">
        <v>4.375</v>
      </c>
      <c r="AE66" t="s">
        <v>387</v>
      </c>
      <c r="AF66">
        <v>20.3401</v>
      </c>
      <c r="AG66">
        <v>1.36</v>
      </c>
      <c r="AH66">
        <v>2.6601999999999997</v>
      </c>
      <c r="AJ66" t="s">
        <v>364</v>
      </c>
      <c r="AK66">
        <v>50.22928571428573</v>
      </c>
      <c r="AN66" t="s">
        <v>171</v>
      </c>
      <c r="AO66" s="8">
        <v>68.2</v>
      </c>
      <c r="AP66" s="25">
        <v>276.59000000000003</v>
      </c>
      <c r="AR66" t="s">
        <v>531</v>
      </c>
      <c r="AS66">
        <v>8</v>
      </c>
      <c r="AT66">
        <v>40</v>
      </c>
      <c r="AU66">
        <v>7</v>
      </c>
      <c r="AV66" s="21">
        <v>1</v>
      </c>
      <c r="AW66" s="45">
        <f t="shared" si="3"/>
        <v>12.5</v>
      </c>
      <c r="AX66">
        <v>5</v>
      </c>
      <c r="AY66" s="23">
        <v>2.202</v>
      </c>
      <c r="AZ66">
        <v>1.204</v>
      </c>
      <c r="BA66">
        <v>1.718</v>
      </c>
      <c r="BB66">
        <v>3</v>
      </c>
      <c r="BD66" t="s">
        <v>531</v>
      </c>
      <c r="BE66">
        <v>7</v>
      </c>
      <c r="BF66" s="21">
        <v>1</v>
      </c>
      <c r="BG66" s="25">
        <v>2.0680000000000001</v>
      </c>
      <c r="BH66" s="21">
        <v>0</v>
      </c>
      <c r="BK66" t="s">
        <v>617</v>
      </c>
      <c r="BL66">
        <v>3</v>
      </c>
      <c r="BM66">
        <v>1.196</v>
      </c>
      <c r="BO66" s="87" t="s">
        <v>133</v>
      </c>
      <c r="BP66">
        <v>4.6399999999999997</v>
      </c>
    </row>
    <row r="67" spans="1:68" x14ac:dyDescent="0.25">
      <c r="A67" s="43" t="s">
        <v>533</v>
      </c>
      <c r="B67" s="46" t="s">
        <v>517</v>
      </c>
      <c r="C67">
        <v>2</v>
      </c>
      <c r="D67">
        <v>2016</v>
      </c>
      <c r="E67" s="20">
        <v>7</v>
      </c>
      <c r="F67" s="20">
        <v>7</v>
      </c>
      <c r="G67" s="44">
        <v>4.8571428571428568</v>
      </c>
      <c r="H67" s="44">
        <v>100</v>
      </c>
      <c r="J67" s="43" t="s">
        <v>533</v>
      </c>
      <c r="K67" s="46" t="s">
        <v>517</v>
      </c>
      <c r="L67">
        <v>2</v>
      </c>
      <c r="M67">
        <v>2016</v>
      </c>
      <c r="N67" s="13">
        <v>6</v>
      </c>
      <c r="O67" s="13">
        <v>6</v>
      </c>
      <c r="P67" s="44">
        <v>5.166666666666667</v>
      </c>
      <c r="Q67" s="45">
        <f t="shared" ref="Q67:Q130" si="5">(O67/N67)*100</f>
        <v>100</v>
      </c>
      <c r="R67">
        <v>14.285714285714285</v>
      </c>
      <c r="S67">
        <v>14.285714285714285</v>
      </c>
      <c r="T67">
        <v>0</v>
      </c>
      <c r="V67" s="43" t="s">
        <v>533</v>
      </c>
      <c r="W67">
        <v>140.5128205128205</v>
      </c>
      <c r="X67" s="44">
        <v>140.5128205128205</v>
      </c>
      <c r="Y67" s="23">
        <v>8</v>
      </c>
      <c r="Z67" s="44">
        <f t="shared" ref="Z67:Z130" si="6">(X67/W67)*100</f>
        <v>100</v>
      </c>
      <c r="AA67" s="44">
        <f t="shared" si="4"/>
        <v>5.6934306569343072</v>
      </c>
      <c r="AB67" s="25">
        <v>4.4285714285714288</v>
      </c>
      <c r="AE67" t="s">
        <v>393</v>
      </c>
      <c r="AF67">
        <v>30.880100000000002</v>
      </c>
      <c r="AG67">
        <v>13.620200000000001</v>
      </c>
      <c r="AH67">
        <v>7.3210999999999986</v>
      </c>
      <c r="AJ67" t="s">
        <v>375</v>
      </c>
      <c r="AK67">
        <v>23.150375</v>
      </c>
      <c r="AN67" t="s">
        <v>168</v>
      </c>
      <c r="AO67" s="8">
        <v>42.500000000000007</v>
      </c>
      <c r="AP67" s="25">
        <v>113.12500000000001</v>
      </c>
      <c r="AR67" t="s">
        <v>533</v>
      </c>
      <c r="AS67">
        <v>7</v>
      </c>
      <c r="AT67">
        <v>34</v>
      </c>
      <c r="AU67">
        <v>6</v>
      </c>
      <c r="AV67" s="21">
        <v>1</v>
      </c>
      <c r="AW67" s="45">
        <f t="shared" ref="AW67:AW130" si="7">AV67/(AV67+AU67)*100</f>
        <v>14.285714285714285</v>
      </c>
      <c r="AX67">
        <v>4.8571428571428568</v>
      </c>
      <c r="AY67" s="23">
        <v>2.0750000000000002</v>
      </c>
      <c r="AZ67">
        <v>0</v>
      </c>
      <c r="BA67">
        <v>1.9159999999999999</v>
      </c>
      <c r="BB67">
        <v>1</v>
      </c>
      <c r="BD67" t="s">
        <v>533</v>
      </c>
      <c r="BE67">
        <v>6</v>
      </c>
      <c r="BF67" s="21">
        <v>1</v>
      </c>
      <c r="BG67" s="25">
        <v>1.9159999999999999</v>
      </c>
      <c r="BH67" s="21">
        <v>0</v>
      </c>
      <c r="BK67" t="s">
        <v>626</v>
      </c>
      <c r="BL67">
        <v>1</v>
      </c>
      <c r="BM67">
        <v>0</v>
      </c>
      <c r="BO67" s="87" t="s">
        <v>136</v>
      </c>
      <c r="BP67">
        <v>4.9259259259259256</v>
      </c>
    </row>
    <row r="68" spans="1:68" x14ac:dyDescent="0.25">
      <c r="A68" s="43" t="s">
        <v>542</v>
      </c>
      <c r="B68" s="46" t="s">
        <v>517</v>
      </c>
      <c r="C68">
        <v>1</v>
      </c>
      <c r="D68">
        <v>2004</v>
      </c>
      <c r="E68" s="20">
        <v>19</v>
      </c>
      <c r="F68" s="20">
        <v>10</v>
      </c>
      <c r="G68" s="44">
        <v>4.8611111111111107</v>
      </c>
      <c r="H68" s="44">
        <v>52.631578947368418</v>
      </c>
      <c r="J68" s="43" t="s">
        <v>542</v>
      </c>
      <c r="K68" s="46" t="s">
        <v>517</v>
      </c>
      <c r="L68">
        <v>1</v>
      </c>
      <c r="M68">
        <v>2004</v>
      </c>
      <c r="N68" s="13">
        <v>9</v>
      </c>
      <c r="O68" s="13">
        <v>6</v>
      </c>
      <c r="P68" s="44">
        <v>5.25</v>
      </c>
      <c r="Q68" s="45">
        <f t="shared" si="5"/>
        <v>66.666666666666657</v>
      </c>
      <c r="R68">
        <v>5.2631578947368416</v>
      </c>
      <c r="S68">
        <v>5.2631578947368416</v>
      </c>
      <c r="T68">
        <v>0</v>
      </c>
      <c r="V68" s="43" t="s">
        <v>542</v>
      </c>
      <c r="W68">
        <v>448.96474358974353</v>
      </c>
      <c r="X68" s="44">
        <v>298.96474358974353</v>
      </c>
      <c r="Y68" s="23">
        <v>3.8571428571428572</v>
      </c>
      <c r="Z68" s="44">
        <f t="shared" si="6"/>
        <v>66.589804179130041</v>
      </c>
      <c r="AA68" s="44">
        <f t="shared" si="4"/>
        <v>0.85911932110808464</v>
      </c>
      <c r="AB68" s="25">
        <v>3.8333333333333335</v>
      </c>
      <c r="AE68" t="s">
        <v>400</v>
      </c>
      <c r="AF68">
        <v>0</v>
      </c>
      <c r="AG68">
        <v>0</v>
      </c>
      <c r="AH68">
        <v>1.8510000000000002</v>
      </c>
      <c r="AJ68" t="s">
        <v>380</v>
      </c>
      <c r="AK68">
        <v>82.662999999999997</v>
      </c>
      <c r="AN68" t="s">
        <v>175</v>
      </c>
      <c r="AO68" s="8">
        <v>37.6</v>
      </c>
      <c r="AP68" s="25">
        <v>321.12</v>
      </c>
      <c r="AR68" t="s">
        <v>542</v>
      </c>
      <c r="AS68">
        <v>18</v>
      </c>
      <c r="AT68">
        <v>87.5</v>
      </c>
      <c r="AU68">
        <v>18</v>
      </c>
      <c r="AV68" s="21">
        <v>1</v>
      </c>
      <c r="AW68" s="45">
        <f t="shared" si="7"/>
        <v>5.2631578947368416</v>
      </c>
      <c r="AX68">
        <v>4.8611111111111107</v>
      </c>
      <c r="AY68" s="23">
        <v>3.085</v>
      </c>
      <c r="AZ68">
        <v>2.44</v>
      </c>
      <c r="BA68">
        <v>2.3250000000000002</v>
      </c>
      <c r="BB68">
        <v>10</v>
      </c>
      <c r="BD68" t="s">
        <v>542</v>
      </c>
      <c r="BE68">
        <v>18</v>
      </c>
      <c r="BF68" s="21">
        <v>1</v>
      </c>
      <c r="BG68" s="25">
        <v>3.0310000000000001</v>
      </c>
      <c r="BH68" s="21">
        <v>0</v>
      </c>
      <c r="BK68" t="s">
        <v>628</v>
      </c>
      <c r="BL68">
        <v>3</v>
      </c>
      <c r="BM68">
        <v>1.204</v>
      </c>
      <c r="BO68" s="87" t="s">
        <v>140</v>
      </c>
      <c r="BP68">
        <v>5.4069767441860463</v>
      </c>
    </row>
    <row r="69" spans="1:68" x14ac:dyDescent="0.25">
      <c r="A69" s="43" t="s">
        <v>544</v>
      </c>
      <c r="B69" s="46" t="s">
        <v>517</v>
      </c>
      <c r="C69">
        <v>2</v>
      </c>
      <c r="D69">
        <v>2016</v>
      </c>
      <c r="E69" s="20">
        <v>18</v>
      </c>
      <c r="F69" s="20">
        <v>8</v>
      </c>
      <c r="G69" s="44">
        <v>4.4666666666666668</v>
      </c>
      <c r="H69" s="44">
        <v>44.444444444444443</v>
      </c>
      <c r="J69" s="43" t="s">
        <v>544</v>
      </c>
      <c r="K69" s="46" t="s">
        <v>517</v>
      </c>
      <c r="L69">
        <v>2</v>
      </c>
      <c r="M69">
        <v>2016</v>
      </c>
      <c r="N69" s="13">
        <v>6</v>
      </c>
      <c r="O69" s="13">
        <v>4</v>
      </c>
      <c r="P69" s="44">
        <v>4.2</v>
      </c>
      <c r="Q69" s="45">
        <f t="shared" si="5"/>
        <v>66.666666666666657</v>
      </c>
      <c r="R69">
        <v>11.111111111111111</v>
      </c>
      <c r="S69">
        <v>11.111111111111111</v>
      </c>
      <c r="T69">
        <v>0</v>
      </c>
      <c r="V69" s="43" t="s">
        <v>544</v>
      </c>
      <c r="W69">
        <v>253.41190476190476</v>
      </c>
      <c r="X69" s="44">
        <v>140.91190476190476</v>
      </c>
      <c r="Y69" s="23">
        <v>11.571428571428571</v>
      </c>
      <c r="Z69" s="44">
        <f t="shared" si="6"/>
        <v>55.605874117989714</v>
      </c>
      <c r="AA69" s="44">
        <f t="shared" si="4"/>
        <v>4.566252947863914</v>
      </c>
      <c r="AB69" s="25">
        <v>3.8125</v>
      </c>
      <c r="AE69" t="s">
        <v>406</v>
      </c>
      <c r="AF69">
        <v>8.15</v>
      </c>
      <c r="AG69">
        <v>2.5</v>
      </c>
      <c r="AH69">
        <v>5.402000000000001</v>
      </c>
      <c r="AJ69" t="s">
        <v>387</v>
      </c>
      <c r="AK69">
        <v>22.16</v>
      </c>
      <c r="AN69" t="s">
        <v>178</v>
      </c>
      <c r="AO69" s="8">
        <v>91.6</v>
      </c>
      <c r="AP69" s="25">
        <v>474.42000000000007</v>
      </c>
      <c r="AR69" t="s">
        <v>544</v>
      </c>
      <c r="AS69">
        <v>15</v>
      </c>
      <c r="AT69">
        <v>67</v>
      </c>
      <c r="AU69">
        <v>15</v>
      </c>
      <c r="AV69" s="21">
        <v>2</v>
      </c>
      <c r="AW69" s="45">
        <f t="shared" si="7"/>
        <v>11.76470588235294</v>
      </c>
      <c r="AX69">
        <v>4.4666666666666668</v>
      </c>
      <c r="AY69" s="23">
        <v>3.0390000000000001</v>
      </c>
      <c r="AZ69">
        <v>2.63</v>
      </c>
      <c r="BA69">
        <v>1.921</v>
      </c>
      <c r="BB69">
        <v>12</v>
      </c>
      <c r="BD69" t="s">
        <v>544</v>
      </c>
      <c r="BE69">
        <v>15</v>
      </c>
      <c r="BF69" s="21">
        <v>2</v>
      </c>
      <c r="BG69" s="25">
        <v>2.8540000000000001</v>
      </c>
      <c r="BH69" s="21">
        <v>0.7712</v>
      </c>
      <c r="BK69" t="s">
        <v>161</v>
      </c>
      <c r="BL69">
        <v>1</v>
      </c>
      <c r="BM69">
        <v>0</v>
      </c>
      <c r="BO69" s="87" t="s">
        <v>143</v>
      </c>
      <c r="BP69">
        <v>4.9000000000000004</v>
      </c>
    </row>
    <row r="70" spans="1:68" x14ac:dyDescent="0.25">
      <c r="A70" s="43" t="s">
        <v>133</v>
      </c>
      <c r="B70" s="46" t="s">
        <v>19</v>
      </c>
      <c r="C70">
        <v>1</v>
      </c>
      <c r="D70">
        <v>2012</v>
      </c>
      <c r="E70" s="20">
        <v>62</v>
      </c>
      <c r="F70" s="20">
        <v>20</v>
      </c>
      <c r="G70" s="44">
        <v>5.0789473684210522</v>
      </c>
      <c r="H70" s="44">
        <v>32.258064516129032</v>
      </c>
      <c r="J70" s="43" t="s">
        <v>133</v>
      </c>
      <c r="K70" s="46" t="s">
        <v>19</v>
      </c>
      <c r="L70">
        <v>1</v>
      </c>
      <c r="M70">
        <v>2012</v>
      </c>
      <c r="N70" s="13">
        <v>36</v>
      </c>
      <c r="O70" s="13">
        <v>9</v>
      </c>
      <c r="P70" s="44">
        <v>5.421875</v>
      </c>
      <c r="Q70" s="45">
        <f t="shared" si="5"/>
        <v>25</v>
      </c>
      <c r="R70">
        <v>1.6129032258064515</v>
      </c>
      <c r="S70">
        <v>3.225806451612903</v>
      </c>
      <c r="T70">
        <v>1.6129032258064515</v>
      </c>
      <c r="V70" s="43" t="s">
        <v>133</v>
      </c>
      <c r="W70">
        <v>162.63399999999993</v>
      </c>
      <c r="X70" s="44">
        <v>68.298749999999998</v>
      </c>
      <c r="Y70" s="23">
        <v>0.505</v>
      </c>
      <c r="Z70" s="44">
        <f t="shared" si="6"/>
        <v>41.995369971838628</v>
      </c>
      <c r="AA70" s="44">
        <f t="shared" si="4"/>
        <v>0.31051317682649399</v>
      </c>
      <c r="AB70" s="25">
        <v>3.8833333333333333</v>
      </c>
      <c r="AE70" t="s">
        <v>147</v>
      </c>
      <c r="AF70">
        <v>15.647500000000003</v>
      </c>
      <c r="AG70">
        <v>132.82125000000002</v>
      </c>
      <c r="AH70">
        <v>3.0850000000000009</v>
      </c>
      <c r="AJ70" t="s">
        <v>393</v>
      </c>
      <c r="AK70">
        <v>64.03130000000003</v>
      </c>
      <c r="AN70" t="s">
        <v>182</v>
      </c>
      <c r="AO70" s="8">
        <v>40.200000000000003</v>
      </c>
      <c r="AP70" s="25">
        <v>216.99000000000007</v>
      </c>
      <c r="AR70" t="s">
        <v>133</v>
      </c>
      <c r="AS70">
        <v>56</v>
      </c>
      <c r="AT70">
        <v>289.5</v>
      </c>
      <c r="AU70">
        <v>59</v>
      </c>
      <c r="AV70" s="21">
        <v>1</v>
      </c>
      <c r="AW70" s="45">
        <f t="shared" si="7"/>
        <v>1.6666666666666667</v>
      </c>
      <c r="AX70">
        <v>5.1696428571428568</v>
      </c>
      <c r="AY70" s="23">
        <v>4.3049999999999997</v>
      </c>
      <c r="AZ70">
        <v>3.4249999999999998</v>
      </c>
      <c r="BA70">
        <v>3.774</v>
      </c>
      <c r="BB70">
        <v>26</v>
      </c>
      <c r="BD70" t="s">
        <v>133</v>
      </c>
      <c r="BE70">
        <v>59</v>
      </c>
      <c r="BF70" s="21">
        <v>1</v>
      </c>
      <c r="BG70" s="25">
        <v>4.2690000000000001</v>
      </c>
      <c r="BH70" s="21">
        <v>0</v>
      </c>
      <c r="BK70" t="s">
        <v>164</v>
      </c>
      <c r="BL70">
        <v>1</v>
      </c>
      <c r="BM70">
        <v>0</v>
      </c>
      <c r="BO70" s="87" t="s">
        <v>358</v>
      </c>
      <c r="BP70">
        <v>4.4230769230769234</v>
      </c>
    </row>
    <row r="71" spans="1:68" x14ac:dyDescent="0.25">
      <c r="A71" s="43" t="s">
        <v>136</v>
      </c>
      <c r="B71" s="46" t="s">
        <v>19</v>
      </c>
      <c r="C71">
        <v>2</v>
      </c>
      <c r="D71">
        <v>2022</v>
      </c>
      <c r="E71" s="20">
        <v>67</v>
      </c>
      <c r="F71" s="20">
        <v>24</v>
      </c>
      <c r="G71" s="44">
        <v>5.35</v>
      </c>
      <c r="H71" s="44">
        <v>35.820895522388057</v>
      </c>
      <c r="J71" s="43" t="s">
        <v>136</v>
      </c>
      <c r="K71" s="46" t="s">
        <v>19</v>
      </c>
      <c r="L71">
        <v>2</v>
      </c>
      <c r="M71">
        <v>2022</v>
      </c>
      <c r="N71" s="13">
        <v>39</v>
      </c>
      <c r="O71" s="13">
        <v>12</v>
      </c>
      <c r="P71" s="44">
        <v>5.6969696969696972</v>
      </c>
      <c r="Q71" s="45">
        <f t="shared" si="5"/>
        <v>30.76923076923077</v>
      </c>
      <c r="R71">
        <v>0</v>
      </c>
      <c r="S71">
        <v>0</v>
      </c>
      <c r="T71">
        <v>0</v>
      </c>
      <c r="V71" s="43" t="s">
        <v>136</v>
      </c>
      <c r="W71">
        <v>205.90124999999998</v>
      </c>
      <c r="X71" s="44">
        <v>138.6804166666667</v>
      </c>
      <c r="Y71" s="23"/>
      <c r="Z71" s="44">
        <f t="shared" si="6"/>
        <v>67.352877491839763</v>
      </c>
      <c r="AA71" s="44">
        <f t="shared" si="4"/>
        <v>0</v>
      </c>
      <c r="AB71" s="25">
        <v>4.015625</v>
      </c>
      <c r="AE71" t="s">
        <v>150</v>
      </c>
      <c r="AF71">
        <v>21.479999999999993</v>
      </c>
      <c r="AG71">
        <v>61.09</v>
      </c>
      <c r="AH71">
        <v>2.3862500000000004</v>
      </c>
      <c r="AJ71" t="s">
        <v>400</v>
      </c>
      <c r="AK71">
        <v>13.2</v>
      </c>
      <c r="AN71" t="s">
        <v>186</v>
      </c>
      <c r="AO71" s="8">
        <v>22.71230892463787</v>
      </c>
      <c r="AP71" s="25">
        <v>184.35795974901544</v>
      </c>
      <c r="AR71" t="s">
        <v>136</v>
      </c>
      <c r="AS71">
        <v>60</v>
      </c>
      <c r="AT71">
        <v>321</v>
      </c>
      <c r="AU71">
        <v>63</v>
      </c>
      <c r="AV71" s="21">
        <v>0</v>
      </c>
      <c r="AW71" s="45">
        <f t="shared" si="7"/>
        <v>0</v>
      </c>
      <c r="AX71">
        <v>5.35</v>
      </c>
      <c r="AY71" s="23">
        <v>4.3529999999999998</v>
      </c>
      <c r="AZ71">
        <v>3.4470000000000001</v>
      </c>
      <c r="BA71">
        <v>3.8490000000000002</v>
      </c>
      <c r="BB71">
        <v>28</v>
      </c>
      <c r="BD71" t="s">
        <v>136</v>
      </c>
      <c r="BE71">
        <v>63</v>
      </c>
      <c r="BF71" s="21">
        <v>0</v>
      </c>
      <c r="BG71" s="25">
        <v>4.2869999999999999</v>
      </c>
      <c r="BH71" s="21" t="s">
        <v>925</v>
      </c>
      <c r="BK71" t="s">
        <v>171</v>
      </c>
      <c r="BL71">
        <v>6</v>
      </c>
      <c r="BM71">
        <v>1.9790000000000001</v>
      </c>
      <c r="BO71" s="87" t="s">
        <v>362</v>
      </c>
      <c r="BP71">
        <v>4.8571428571428568</v>
      </c>
    </row>
    <row r="72" spans="1:68" x14ac:dyDescent="0.25">
      <c r="A72" s="43" t="s">
        <v>140</v>
      </c>
      <c r="B72" s="46" t="s">
        <v>19</v>
      </c>
      <c r="C72">
        <v>1</v>
      </c>
      <c r="D72">
        <v>2007</v>
      </c>
      <c r="E72" s="20">
        <v>80</v>
      </c>
      <c r="F72" s="20">
        <v>21</v>
      </c>
      <c r="G72" s="44">
        <v>5.4610389610389607</v>
      </c>
      <c r="H72" s="44">
        <v>26.25</v>
      </c>
      <c r="J72" s="43" t="s">
        <v>140</v>
      </c>
      <c r="K72" s="46" t="s">
        <v>19</v>
      </c>
      <c r="L72">
        <v>1</v>
      </c>
      <c r="M72">
        <v>2007</v>
      </c>
      <c r="N72" s="13">
        <v>36</v>
      </c>
      <c r="O72" s="13">
        <v>11</v>
      </c>
      <c r="P72" s="44">
        <v>5.5294117647058822</v>
      </c>
      <c r="Q72" s="45">
        <f t="shared" si="5"/>
        <v>30.555555555555557</v>
      </c>
      <c r="R72">
        <v>2.5</v>
      </c>
      <c r="S72">
        <v>2.5</v>
      </c>
      <c r="T72">
        <v>0</v>
      </c>
      <c r="V72" s="43" t="s">
        <v>140</v>
      </c>
      <c r="W72">
        <v>377.15341666666666</v>
      </c>
      <c r="X72" s="44">
        <v>194.17349999999996</v>
      </c>
      <c r="Y72" s="23">
        <v>0.55500000000000005</v>
      </c>
      <c r="Z72" s="44">
        <f t="shared" si="6"/>
        <v>51.483956241502952</v>
      </c>
      <c r="AA72" s="44">
        <f t="shared" si="4"/>
        <v>0.14715497075571152</v>
      </c>
      <c r="AB72" s="25">
        <v>3.948051948051948</v>
      </c>
      <c r="AE72" t="s">
        <v>410</v>
      </c>
      <c r="AF72">
        <v>23.65</v>
      </c>
      <c r="AG72">
        <v>1.05</v>
      </c>
      <c r="AH72">
        <v>3.101</v>
      </c>
      <c r="AJ72" t="s">
        <v>406</v>
      </c>
      <c r="AK72">
        <v>36</v>
      </c>
      <c r="AN72" t="s">
        <v>776</v>
      </c>
      <c r="AO72" s="8">
        <v>140.00000000000003</v>
      </c>
      <c r="AP72" s="25">
        <v>604.66666666666686</v>
      </c>
      <c r="AR72" t="s">
        <v>140</v>
      </c>
      <c r="AS72">
        <v>77</v>
      </c>
      <c r="AT72">
        <v>420.5</v>
      </c>
      <c r="AU72">
        <v>76</v>
      </c>
      <c r="AV72" s="21">
        <v>2</v>
      </c>
      <c r="AW72" s="45">
        <f t="shared" si="7"/>
        <v>2.5641025641025639</v>
      </c>
      <c r="AX72">
        <v>5.4610389610389607</v>
      </c>
      <c r="AY72" s="23">
        <v>4.5629999999999997</v>
      </c>
      <c r="AZ72">
        <v>3.948</v>
      </c>
      <c r="BA72">
        <v>3.806</v>
      </c>
      <c r="BB72">
        <v>44</v>
      </c>
      <c r="BD72" t="s">
        <v>140</v>
      </c>
      <c r="BE72">
        <v>76</v>
      </c>
      <c r="BF72" s="21">
        <v>2</v>
      </c>
      <c r="BG72" s="25">
        <v>4.5110000000000001</v>
      </c>
      <c r="BH72" s="21">
        <v>0.81110000000000004</v>
      </c>
      <c r="BK72" t="s">
        <v>175</v>
      </c>
      <c r="BL72">
        <v>2</v>
      </c>
      <c r="BM72">
        <v>0.83609999999999995</v>
      </c>
      <c r="BO72" s="87" t="s">
        <v>364</v>
      </c>
      <c r="BP72">
        <v>5</v>
      </c>
    </row>
    <row r="73" spans="1:68" x14ac:dyDescent="0.25">
      <c r="A73" s="43" t="s">
        <v>143</v>
      </c>
      <c r="B73" s="46" t="s">
        <v>19</v>
      </c>
      <c r="C73">
        <v>2</v>
      </c>
      <c r="D73">
        <v>2022</v>
      </c>
      <c r="E73" s="20">
        <v>72</v>
      </c>
      <c r="F73" s="20">
        <v>20</v>
      </c>
      <c r="G73" s="44">
        <v>5.3897058823529411</v>
      </c>
      <c r="H73" s="44">
        <v>27.777777777777779</v>
      </c>
      <c r="J73" s="43" t="s">
        <v>143</v>
      </c>
      <c r="K73" s="46" t="s">
        <v>19</v>
      </c>
      <c r="L73">
        <v>2</v>
      </c>
      <c r="M73">
        <v>2022</v>
      </c>
      <c r="N73" s="13">
        <v>47</v>
      </c>
      <c r="O73" s="13">
        <v>12</v>
      </c>
      <c r="P73" s="44">
        <v>5.6744186046511631</v>
      </c>
      <c r="Q73" s="45">
        <f t="shared" si="5"/>
        <v>25.531914893617021</v>
      </c>
      <c r="R73">
        <v>1.3888888888888888</v>
      </c>
      <c r="S73">
        <v>1.3888888888888888</v>
      </c>
      <c r="T73">
        <v>0</v>
      </c>
      <c r="V73" s="43" t="s">
        <v>143</v>
      </c>
      <c r="W73">
        <v>117.76333333333331</v>
      </c>
      <c r="X73" s="44">
        <v>32.11666666666666</v>
      </c>
      <c r="Y73" s="23">
        <v>1.2500000000000001E-2</v>
      </c>
      <c r="Z73" s="44">
        <f t="shared" si="6"/>
        <v>27.272212629850834</v>
      </c>
      <c r="AA73" s="44">
        <f t="shared" si="4"/>
        <v>1.0614509326615533E-2</v>
      </c>
      <c r="AB73" s="25">
        <v>4.0144927536231885</v>
      </c>
      <c r="AE73" t="s">
        <v>416</v>
      </c>
      <c r="AF73">
        <v>26.3005</v>
      </c>
      <c r="AG73">
        <v>10.601999999999999</v>
      </c>
      <c r="AH73">
        <v>4.3</v>
      </c>
      <c r="AJ73" t="s">
        <v>147</v>
      </c>
      <c r="AK73">
        <v>25.888750000000002</v>
      </c>
      <c r="AN73" t="s">
        <v>782</v>
      </c>
      <c r="AO73" s="8">
        <v>124.33333333333333</v>
      </c>
      <c r="AP73" s="25">
        <v>566.2833333333333</v>
      </c>
      <c r="AR73" t="s">
        <v>143</v>
      </c>
      <c r="AS73">
        <v>68</v>
      </c>
      <c r="AT73">
        <v>366.5</v>
      </c>
      <c r="AU73">
        <v>68</v>
      </c>
      <c r="AV73" s="21">
        <v>0</v>
      </c>
      <c r="AW73" s="45">
        <f t="shared" si="7"/>
        <v>0</v>
      </c>
      <c r="AX73">
        <v>5.3897058823529411</v>
      </c>
      <c r="AY73" s="23">
        <v>4.4930000000000003</v>
      </c>
      <c r="AZ73">
        <v>3.4039999999999999</v>
      </c>
      <c r="BA73">
        <v>4.0949999999999998</v>
      </c>
      <c r="BB73">
        <v>25</v>
      </c>
      <c r="BD73" t="s">
        <v>143</v>
      </c>
      <c r="BE73">
        <v>68</v>
      </c>
      <c r="BF73" s="21">
        <v>0</v>
      </c>
      <c r="BG73" s="25">
        <v>4.4329999999999998</v>
      </c>
      <c r="BH73" s="21" t="s">
        <v>925</v>
      </c>
      <c r="BK73" t="s">
        <v>178</v>
      </c>
      <c r="BL73">
        <v>2</v>
      </c>
      <c r="BM73">
        <v>0.76739999999999997</v>
      </c>
      <c r="BO73" s="87" t="s">
        <v>375</v>
      </c>
      <c r="BP73">
        <v>4.4285714285714288</v>
      </c>
    </row>
    <row r="74" spans="1:68" x14ac:dyDescent="0.25">
      <c r="A74" s="43" t="s">
        <v>358</v>
      </c>
      <c r="B74" s="46" t="s">
        <v>309</v>
      </c>
      <c r="C74">
        <v>1</v>
      </c>
      <c r="D74">
        <v>2010</v>
      </c>
      <c r="E74" s="20">
        <v>48</v>
      </c>
      <c r="F74" s="20">
        <v>17</v>
      </c>
      <c r="G74" s="44">
        <v>4.427083333333333</v>
      </c>
      <c r="H74" s="44">
        <v>35.416666666666671</v>
      </c>
      <c r="J74" s="43" t="s">
        <v>358</v>
      </c>
      <c r="K74" s="46" t="s">
        <v>309</v>
      </c>
      <c r="L74">
        <v>1</v>
      </c>
      <c r="M74">
        <v>2010</v>
      </c>
      <c r="N74" s="13">
        <v>22</v>
      </c>
      <c r="O74" s="13">
        <v>8</v>
      </c>
      <c r="P74" s="44">
        <v>4.4318181818181817</v>
      </c>
      <c r="Q74" s="45">
        <f t="shared" si="5"/>
        <v>36.363636363636367</v>
      </c>
      <c r="R74">
        <v>2.083333333333333</v>
      </c>
      <c r="S74">
        <v>4.1666666666666661</v>
      </c>
      <c r="T74">
        <v>2.083333333333333</v>
      </c>
      <c r="V74" s="43" t="s">
        <v>358</v>
      </c>
      <c r="W74">
        <v>184.41686272568896</v>
      </c>
      <c r="X74" s="44">
        <v>90.283919543870752</v>
      </c>
      <c r="Y74" s="23">
        <v>2.8642857142857144E-2</v>
      </c>
      <c r="Z74" s="44">
        <f t="shared" si="6"/>
        <v>48.956433923379151</v>
      </c>
      <c r="AA74" s="44">
        <f t="shared" si="4"/>
        <v>1.5531582480861304E-2</v>
      </c>
      <c r="AB74" s="25">
        <v>3.7916666666666665</v>
      </c>
      <c r="AE74" t="s">
        <v>553</v>
      </c>
      <c r="AF74">
        <v>34.514428571428574</v>
      </c>
      <c r="AG74">
        <v>27.928571428571427</v>
      </c>
      <c r="AH74">
        <v>3.4430000000000001</v>
      </c>
      <c r="AJ74" t="s">
        <v>150</v>
      </c>
      <c r="AK74">
        <v>29.863749999999971</v>
      </c>
      <c r="AN74" t="s">
        <v>190</v>
      </c>
      <c r="AO74" s="8">
        <v>87.2</v>
      </c>
      <c r="AP74" s="25">
        <v>456.14</v>
      </c>
      <c r="AR74" t="s">
        <v>358</v>
      </c>
      <c r="AS74">
        <v>48</v>
      </c>
      <c r="AT74">
        <v>212.5</v>
      </c>
      <c r="AU74">
        <v>46</v>
      </c>
      <c r="AV74" s="21">
        <v>2</v>
      </c>
      <c r="AW74" s="45">
        <f t="shared" si="7"/>
        <v>4.1666666666666661</v>
      </c>
      <c r="AX74">
        <v>4.427083333333333</v>
      </c>
      <c r="AY74" s="23">
        <v>4.0599999999999996</v>
      </c>
      <c r="AZ74">
        <v>3.4430000000000001</v>
      </c>
      <c r="BA74">
        <v>3.2770000000000001</v>
      </c>
      <c r="BB74">
        <v>26</v>
      </c>
      <c r="BD74" t="s">
        <v>358</v>
      </c>
      <c r="BE74">
        <v>46</v>
      </c>
      <c r="BF74" s="21">
        <v>2</v>
      </c>
      <c r="BG74" s="25">
        <v>4.016</v>
      </c>
      <c r="BH74" s="21">
        <v>0.81459999999999999</v>
      </c>
      <c r="BK74" t="s">
        <v>182</v>
      </c>
      <c r="BL74">
        <v>2</v>
      </c>
      <c r="BM74">
        <v>0.7571</v>
      </c>
      <c r="BO74" s="87" t="s">
        <v>378</v>
      </c>
      <c r="BP74">
        <v>4.75</v>
      </c>
    </row>
    <row r="75" spans="1:68" x14ac:dyDescent="0.25">
      <c r="A75" s="43" t="s">
        <v>362</v>
      </c>
      <c r="B75" s="46" t="s">
        <v>309</v>
      </c>
      <c r="C75">
        <v>1.5</v>
      </c>
      <c r="D75">
        <v>2016</v>
      </c>
      <c r="E75" s="20">
        <v>33</v>
      </c>
      <c r="F75" s="20">
        <v>18</v>
      </c>
      <c r="G75" s="44">
        <v>4.34375</v>
      </c>
      <c r="H75" s="44">
        <v>54.54545454545454</v>
      </c>
      <c r="J75" s="43" t="s">
        <v>362</v>
      </c>
      <c r="K75" s="46" t="s">
        <v>309</v>
      </c>
      <c r="L75">
        <v>1.5</v>
      </c>
      <c r="M75">
        <v>2016</v>
      </c>
      <c r="N75" s="13">
        <v>19</v>
      </c>
      <c r="O75" s="13">
        <v>12</v>
      </c>
      <c r="P75" s="44">
        <v>3.9444444444444446</v>
      </c>
      <c r="Q75" s="45">
        <f t="shared" si="5"/>
        <v>63.157894736842103</v>
      </c>
      <c r="R75">
        <v>6.0606060606060606</v>
      </c>
      <c r="S75">
        <v>6.0606060606060606</v>
      </c>
      <c r="T75">
        <v>0</v>
      </c>
      <c r="V75" s="43" t="s">
        <v>362</v>
      </c>
      <c r="W75">
        <v>432.3708490924281</v>
      </c>
      <c r="X75" s="44">
        <v>322.92293138148403</v>
      </c>
      <c r="Y75" s="23">
        <v>6.6428571428571423</v>
      </c>
      <c r="Z75" s="44">
        <f t="shared" si="6"/>
        <v>74.686564105632542</v>
      </c>
      <c r="AA75" s="44">
        <f t="shared" si="4"/>
        <v>1.5363795123563235</v>
      </c>
      <c r="AB75" s="25">
        <v>4.0303030303030303</v>
      </c>
      <c r="AE75" t="s">
        <v>555</v>
      </c>
      <c r="AF75">
        <v>14.557714285714285</v>
      </c>
      <c r="AG75">
        <v>1.1428571428571428</v>
      </c>
      <c r="AH75">
        <v>3.0714285714285716</v>
      </c>
      <c r="AJ75" t="s">
        <v>410</v>
      </c>
      <c r="AK75">
        <v>11.9535</v>
      </c>
      <c r="AN75" t="s">
        <v>193</v>
      </c>
      <c r="AO75" s="8">
        <v>23.400000000000002</v>
      </c>
      <c r="AP75" s="25">
        <v>198.83</v>
      </c>
      <c r="AR75" t="s">
        <v>362</v>
      </c>
      <c r="AS75">
        <v>32</v>
      </c>
      <c r="AT75">
        <v>139</v>
      </c>
      <c r="AU75">
        <v>31</v>
      </c>
      <c r="AV75" s="21">
        <v>2</v>
      </c>
      <c r="AW75" s="45">
        <f t="shared" si="7"/>
        <v>6.0606060606060606</v>
      </c>
      <c r="AX75">
        <v>4.34375</v>
      </c>
      <c r="AY75" s="23">
        <v>3.653</v>
      </c>
      <c r="AZ75">
        <v>2.8</v>
      </c>
      <c r="BA75">
        <v>3.0910000000000002</v>
      </c>
      <c r="BB75">
        <v>14</v>
      </c>
      <c r="BD75" t="s">
        <v>362</v>
      </c>
      <c r="BE75">
        <v>31</v>
      </c>
      <c r="BF75" s="21">
        <v>2</v>
      </c>
      <c r="BG75" s="25">
        <v>3.5939999999999999</v>
      </c>
      <c r="BH75" s="21">
        <v>0.76170000000000004</v>
      </c>
      <c r="BK75" t="s">
        <v>186</v>
      </c>
      <c r="BL75">
        <v>2</v>
      </c>
      <c r="BM75">
        <v>0.78620000000000001</v>
      </c>
      <c r="BO75" s="87" t="s">
        <v>380</v>
      </c>
      <c r="BP75">
        <v>4.9000000000000004</v>
      </c>
    </row>
    <row r="76" spans="1:68" x14ac:dyDescent="0.25">
      <c r="A76" s="43" t="s">
        <v>364</v>
      </c>
      <c r="B76" s="46" t="s">
        <v>309</v>
      </c>
      <c r="C76">
        <v>2</v>
      </c>
      <c r="D76">
        <v>2019</v>
      </c>
      <c r="E76" s="20">
        <v>36</v>
      </c>
      <c r="F76" s="20">
        <v>20</v>
      </c>
      <c r="G76" s="44">
        <v>4.5277777777777777</v>
      </c>
      <c r="H76" s="44">
        <v>55.555555555555557</v>
      </c>
      <c r="J76" s="43" t="s">
        <v>364</v>
      </c>
      <c r="K76" s="46" t="s">
        <v>309</v>
      </c>
      <c r="L76">
        <v>2</v>
      </c>
      <c r="M76">
        <v>2019</v>
      </c>
      <c r="N76" s="13">
        <v>19</v>
      </c>
      <c r="O76" s="13">
        <v>15</v>
      </c>
      <c r="P76" s="44">
        <v>4.1052631578947372</v>
      </c>
      <c r="Q76" s="45">
        <f t="shared" si="5"/>
        <v>78.94736842105263</v>
      </c>
      <c r="R76">
        <v>5.5555555555555554</v>
      </c>
      <c r="S76">
        <v>5.5555555555555554</v>
      </c>
      <c r="T76">
        <v>0</v>
      </c>
      <c r="V76" s="43" t="s">
        <v>364</v>
      </c>
      <c r="W76">
        <v>531.16453756802139</v>
      </c>
      <c r="X76" s="44">
        <v>382.97406137754513</v>
      </c>
      <c r="Y76" s="23">
        <v>14.707142857142857</v>
      </c>
      <c r="Z76" s="44">
        <f t="shared" si="6"/>
        <v>72.100833977174375</v>
      </c>
      <c r="AA76" s="44">
        <f t="shared" si="4"/>
        <v>2.7688487873231651</v>
      </c>
      <c r="AB76" s="25">
        <v>3.9444444444444446</v>
      </c>
      <c r="AE76" t="s">
        <v>564</v>
      </c>
      <c r="AF76">
        <v>2.4430000000000001</v>
      </c>
      <c r="AG76">
        <v>0</v>
      </c>
      <c r="AH76">
        <v>0</v>
      </c>
      <c r="AJ76" t="s">
        <v>416</v>
      </c>
      <c r="AK76">
        <v>36.501999999999995</v>
      </c>
      <c r="AN76" t="s">
        <v>450</v>
      </c>
      <c r="AO76" s="8">
        <v>140.83333333333334</v>
      </c>
      <c r="AP76" s="25">
        <v>432.54166666666669</v>
      </c>
      <c r="AR76" t="s">
        <v>364</v>
      </c>
      <c r="AS76">
        <v>36</v>
      </c>
      <c r="AT76">
        <v>163</v>
      </c>
      <c r="AU76">
        <v>34</v>
      </c>
      <c r="AV76" s="21">
        <v>2</v>
      </c>
      <c r="AW76" s="45">
        <f t="shared" si="7"/>
        <v>5.5555555555555554</v>
      </c>
      <c r="AX76">
        <v>4.5277777777777777</v>
      </c>
      <c r="AY76" s="23">
        <v>3.738</v>
      </c>
      <c r="AZ76">
        <v>2.9860000000000002</v>
      </c>
      <c r="BA76">
        <v>3.0910000000000002</v>
      </c>
      <c r="BB76">
        <v>17</v>
      </c>
      <c r="BD76" t="s">
        <v>364</v>
      </c>
      <c r="BE76">
        <v>34</v>
      </c>
      <c r="BF76" s="21">
        <v>2</v>
      </c>
      <c r="BG76" s="25">
        <v>3.6829999999999998</v>
      </c>
      <c r="BH76" s="21">
        <v>0.7631</v>
      </c>
      <c r="BK76" t="s">
        <v>776</v>
      </c>
      <c r="BL76">
        <v>1</v>
      </c>
      <c r="BM76">
        <v>0</v>
      </c>
      <c r="BO76" s="87" t="s">
        <v>387</v>
      </c>
      <c r="BP76">
        <v>4.6428571428571432</v>
      </c>
    </row>
    <row r="77" spans="1:68" x14ac:dyDescent="0.25">
      <c r="A77" s="43" t="s">
        <v>375</v>
      </c>
      <c r="B77" s="46" t="s">
        <v>309</v>
      </c>
      <c r="C77">
        <v>1</v>
      </c>
      <c r="D77">
        <v>2011</v>
      </c>
      <c r="E77" s="20">
        <v>27</v>
      </c>
      <c r="F77" s="20">
        <v>13</v>
      </c>
      <c r="G77" s="44">
        <v>4.1481481481481479</v>
      </c>
      <c r="H77" s="44">
        <v>48.148148148148145</v>
      </c>
      <c r="J77" s="43" t="s">
        <v>375</v>
      </c>
      <c r="K77" s="46" t="s">
        <v>309</v>
      </c>
      <c r="L77">
        <v>1</v>
      </c>
      <c r="M77">
        <v>2011</v>
      </c>
      <c r="N77" s="13">
        <v>13</v>
      </c>
      <c r="O77" s="13">
        <v>7</v>
      </c>
      <c r="P77" s="44">
        <v>3.8461538461538463</v>
      </c>
      <c r="Q77" s="45">
        <f t="shared" si="5"/>
        <v>53.846153846153847</v>
      </c>
      <c r="R77">
        <v>3.7037037037037033</v>
      </c>
      <c r="S77">
        <v>3.7037037037037033</v>
      </c>
      <c r="T77">
        <v>0</v>
      </c>
      <c r="V77" s="43" t="s">
        <v>375</v>
      </c>
      <c r="W77">
        <v>320.03316666666666</v>
      </c>
      <c r="X77" s="44">
        <v>202.85666666666668</v>
      </c>
      <c r="Y77" s="23">
        <v>3.7499999999999999E-2</v>
      </c>
      <c r="Z77" s="44">
        <f t="shared" si="6"/>
        <v>63.38613862417386</v>
      </c>
      <c r="AA77" s="44">
        <f t="shared" si="4"/>
        <v>1.1717535526265766E-2</v>
      </c>
      <c r="AB77" s="25">
        <v>3.6296296296296298</v>
      </c>
      <c r="AE77" t="s">
        <v>574</v>
      </c>
      <c r="AF77">
        <v>5.7287142857142852</v>
      </c>
      <c r="AG77">
        <v>2.5714285714285716</v>
      </c>
      <c r="AH77">
        <v>2.1428571428571428</v>
      </c>
      <c r="AJ77" t="s">
        <v>553</v>
      </c>
      <c r="AK77">
        <v>56.5</v>
      </c>
      <c r="AN77" t="s">
        <v>454</v>
      </c>
      <c r="AO77" s="8">
        <v>12</v>
      </c>
      <c r="AP77" s="25">
        <v>169.4</v>
      </c>
      <c r="AR77" t="s">
        <v>375</v>
      </c>
      <c r="AS77">
        <v>27</v>
      </c>
      <c r="AT77">
        <v>112</v>
      </c>
      <c r="AU77">
        <v>26</v>
      </c>
      <c r="AV77" s="21">
        <v>1</v>
      </c>
      <c r="AW77" s="45">
        <f t="shared" si="7"/>
        <v>3.7037037037037033</v>
      </c>
      <c r="AX77">
        <v>4.1481481481481479</v>
      </c>
      <c r="AY77" s="23">
        <v>3.45</v>
      </c>
      <c r="AZ77">
        <v>2.79</v>
      </c>
      <c r="BA77">
        <v>2.7090000000000001</v>
      </c>
      <c r="BB77">
        <v>14</v>
      </c>
      <c r="BD77" t="s">
        <v>375</v>
      </c>
      <c r="BE77">
        <v>26</v>
      </c>
      <c r="BF77" s="21">
        <v>1</v>
      </c>
      <c r="BG77" s="25">
        <v>3.4119999999999999</v>
      </c>
      <c r="BH77" s="21">
        <v>0</v>
      </c>
      <c r="BK77" t="s">
        <v>782</v>
      </c>
      <c r="BL77">
        <v>1</v>
      </c>
      <c r="BM77">
        <v>0</v>
      </c>
      <c r="BO77" s="87" t="s">
        <v>391</v>
      </c>
      <c r="BP77">
        <v>4.5</v>
      </c>
    </row>
    <row r="78" spans="1:68" x14ac:dyDescent="0.25">
      <c r="A78" s="43" t="s">
        <v>378</v>
      </c>
      <c r="B78" s="46" t="s">
        <v>309</v>
      </c>
      <c r="C78">
        <v>1.5</v>
      </c>
      <c r="D78">
        <v>2016</v>
      </c>
      <c r="E78" s="20">
        <v>24</v>
      </c>
      <c r="F78" s="20">
        <v>13</v>
      </c>
      <c r="G78" s="44">
        <v>4.1304347826086953</v>
      </c>
      <c r="H78" s="44">
        <v>54.166666666666664</v>
      </c>
      <c r="J78" s="43" t="s">
        <v>378</v>
      </c>
      <c r="K78" s="46" t="s">
        <v>309</v>
      </c>
      <c r="L78">
        <v>1.5</v>
      </c>
      <c r="M78">
        <v>2016</v>
      </c>
      <c r="N78" s="13">
        <v>12</v>
      </c>
      <c r="O78" s="13">
        <v>8</v>
      </c>
      <c r="P78" s="44">
        <v>3.4545454545454546</v>
      </c>
      <c r="Q78" s="45">
        <f t="shared" si="5"/>
        <v>66.666666666666657</v>
      </c>
      <c r="R78">
        <v>8.3333333333333321</v>
      </c>
      <c r="S78">
        <v>8.3333333333333321</v>
      </c>
      <c r="T78">
        <v>0</v>
      </c>
      <c r="V78" s="43" t="s">
        <v>378</v>
      </c>
      <c r="W78">
        <v>371.98256535947712</v>
      </c>
      <c r="X78" s="44">
        <v>317.64673202614381</v>
      </c>
      <c r="Y78" s="23">
        <v>11.628571428571428</v>
      </c>
      <c r="Z78" s="44">
        <f t="shared" si="6"/>
        <v>85.392908594835845</v>
      </c>
      <c r="AA78" s="44">
        <f t="shared" si="4"/>
        <v>3.1261065736599218</v>
      </c>
      <c r="AB78" s="25">
        <v>3.8333333333333335</v>
      </c>
      <c r="AE78" t="s">
        <v>584</v>
      </c>
      <c r="AF78">
        <v>46.714285714285715</v>
      </c>
      <c r="AG78">
        <v>67.2</v>
      </c>
      <c r="AH78">
        <v>3.0714285714285716</v>
      </c>
      <c r="AJ78" t="s">
        <v>555</v>
      </c>
      <c r="AK78">
        <v>78.02957142857143</v>
      </c>
      <c r="AN78" t="s">
        <v>458</v>
      </c>
      <c r="AO78" s="8">
        <v>39</v>
      </c>
      <c r="AP78" s="25">
        <v>440.55000000000007</v>
      </c>
      <c r="AR78" t="s">
        <v>378</v>
      </c>
      <c r="AS78">
        <v>23</v>
      </c>
      <c r="AT78">
        <v>95</v>
      </c>
      <c r="AU78">
        <v>22</v>
      </c>
      <c r="AV78" s="21">
        <v>2</v>
      </c>
      <c r="AW78" s="45">
        <f t="shared" si="7"/>
        <v>8.3333333333333321</v>
      </c>
      <c r="AX78">
        <v>4.1304347826086953</v>
      </c>
      <c r="AY78" s="23">
        <v>3.33</v>
      </c>
      <c r="AZ78">
        <v>2.6509999999999998</v>
      </c>
      <c r="BA78">
        <v>2.6139999999999999</v>
      </c>
      <c r="BB78">
        <v>12</v>
      </c>
      <c r="BD78" t="s">
        <v>378</v>
      </c>
      <c r="BE78">
        <v>22</v>
      </c>
      <c r="BF78" s="21">
        <v>2</v>
      </c>
      <c r="BG78" s="25">
        <v>3.25</v>
      </c>
      <c r="BH78" s="21">
        <v>0.76060000000000005</v>
      </c>
      <c r="BK78" t="s">
        <v>190</v>
      </c>
      <c r="BL78">
        <v>1</v>
      </c>
      <c r="BM78">
        <v>0</v>
      </c>
      <c r="BO78" s="87" t="s">
        <v>393</v>
      </c>
      <c r="BP78">
        <v>4.6304347826086953</v>
      </c>
    </row>
    <row r="79" spans="1:68" x14ac:dyDescent="0.25">
      <c r="A79" s="43" t="s">
        <v>380</v>
      </c>
      <c r="B79" s="46" t="s">
        <v>309</v>
      </c>
      <c r="C79">
        <v>2</v>
      </c>
      <c r="D79">
        <v>2019</v>
      </c>
      <c r="E79" s="20">
        <v>18</v>
      </c>
      <c r="F79" s="20">
        <v>11</v>
      </c>
      <c r="G79" s="44">
        <v>4.1111111111111107</v>
      </c>
      <c r="H79" s="44">
        <v>61.111111111111114</v>
      </c>
      <c r="J79" s="43" t="s">
        <v>380</v>
      </c>
      <c r="K79" s="46" t="s">
        <v>309</v>
      </c>
      <c r="L79">
        <v>2</v>
      </c>
      <c r="M79">
        <v>2019</v>
      </c>
      <c r="N79" s="13">
        <v>8</v>
      </c>
      <c r="O79" s="13">
        <v>7</v>
      </c>
      <c r="P79" s="44">
        <v>3.125</v>
      </c>
      <c r="Q79" s="45">
        <f t="shared" si="5"/>
        <v>87.5</v>
      </c>
      <c r="R79">
        <v>11.111111111111111</v>
      </c>
      <c r="S79">
        <v>11.111111111111111</v>
      </c>
      <c r="T79">
        <v>0</v>
      </c>
      <c r="V79" s="43" t="s">
        <v>380</v>
      </c>
      <c r="W79">
        <v>341.7260924369748</v>
      </c>
      <c r="X79" s="44">
        <v>219.62609243697477</v>
      </c>
      <c r="Y79" s="23">
        <v>15.27525</v>
      </c>
      <c r="Z79" s="44">
        <f t="shared" si="6"/>
        <v>64.269629184807073</v>
      </c>
      <c r="AA79" s="44">
        <f t="shared" si="4"/>
        <v>4.4700274102766215</v>
      </c>
      <c r="AB79" s="25">
        <v>3.8888888888888888</v>
      </c>
      <c r="AE79" t="s">
        <v>586</v>
      </c>
      <c r="AF79">
        <v>30.714285714285715</v>
      </c>
      <c r="AG79">
        <v>17.071428571428573</v>
      </c>
      <c r="AH79">
        <v>4.5714285714285712</v>
      </c>
      <c r="AJ79" t="s">
        <v>564</v>
      </c>
      <c r="AK79">
        <v>78.785714285714292</v>
      </c>
      <c r="AN79" t="s">
        <v>460</v>
      </c>
      <c r="AO79" s="8">
        <v>9.25</v>
      </c>
      <c r="AP79" s="25">
        <v>186.41250000000002</v>
      </c>
      <c r="AR79" t="s">
        <v>380</v>
      </c>
      <c r="AS79">
        <v>18</v>
      </c>
      <c r="AT79">
        <v>74</v>
      </c>
      <c r="AU79">
        <v>16</v>
      </c>
      <c r="AV79" s="21">
        <v>2</v>
      </c>
      <c r="AW79" s="45">
        <f t="shared" si="7"/>
        <v>11.111111111111111</v>
      </c>
      <c r="AX79">
        <v>4.1111111111111107</v>
      </c>
      <c r="AY79" s="23">
        <v>3.032</v>
      </c>
      <c r="AZ79">
        <v>2.4430000000000001</v>
      </c>
      <c r="BA79">
        <v>2.2010000000000001</v>
      </c>
      <c r="BB79">
        <v>10</v>
      </c>
      <c r="BD79" t="s">
        <v>380</v>
      </c>
      <c r="BE79">
        <v>16</v>
      </c>
      <c r="BF79" s="21">
        <v>2</v>
      </c>
      <c r="BG79" s="25">
        <v>2.9159999999999999</v>
      </c>
      <c r="BH79" s="21">
        <v>0.76380000000000003</v>
      </c>
      <c r="BK79" t="s">
        <v>193</v>
      </c>
      <c r="BL79">
        <v>2</v>
      </c>
      <c r="BM79">
        <v>0.70520000000000005</v>
      </c>
      <c r="BO79" s="87" t="s">
        <v>400</v>
      </c>
      <c r="BP79">
        <v>4.666666666666667</v>
      </c>
    </row>
    <row r="80" spans="1:68" x14ac:dyDescent="0.25">
      <c r="A80" s="43" t="s">
        <v>387</v>
      </c>
      <c r="B80" s="46" t="s">
        <v>309</v>
      </c>
      <c r="C80">
        <v>1</v>
      </c>
      <c r="D80">
        <v>2011</v>
      </c>
      <c r="E80" s="20">
        <v>25</v>
      </c>
      <c r="F80" s="20">
        <v>12</v>
      </c>
      <c r="G80" s="44">
        <v>4.375</v>
      </c>
      <c r="H80" s="44">
        <v>48</v>
      </c>
      <c r="J80" s="43" t="s">
        <v>387</v>
      </c>
      <c r="K80" s="46" t="s">
        <v>309</v>
      </c>
      <c r="L80">
        <v>1</v>
      </c>
      <c r="M80">
        <v>2011</v>
      </c>
      <c r="N80" s="13">
        <v>10</v>
      </c>
      <c r="O80" s="13">
        <v>5</v>
      </c>
      <c r="P80" s="44">
        <v>4</v>
      </c>
      <c r="Q80" s="45">
        <f t="shared" si="5"/>
        <v>50</v>
      </c>
      <c r="R80">
        <v>8</v>
      </c>
      <c r="S80">
        <v>8</v>
      </c>
      <c r="T80">
        <v>0</v>
      </c>
      <c r="V80" s="43" t="s">
        <v>387</v>
      </c>
      <c r="W80">
        <v>357.01607843137253</v>
      </c>
      <c r="X80" s="44">
        <v>179.29679271708682</v>
      </c>
      <c r="Y80" s="23">
        <v>5.54</v>
      </c>
      <c r="Z80" s="44">
        <f t="shared" si="6"/>
        <v>50.220929405999335</v>
      </c>
      <c r="AA80" s="44">
        <f t="shared" si="4"/>
        <v>1.5517508411221115</v>
      </c>
      <c r="AB80" s="25">
        <v>3.68</v>
      </c>
      <c r="AE80" t="s">
        <v>595</v>
      </c>
      <c r="AF80">
        <v>4.2142857142857144</v>
      </c>
      <c r="AG80">
        <v>0.21428571428571427</v>
      </c>
      <c r="AH80">
        <v>1.3571428571428572</v>
      </c>
      <c r="AJ80" t="s">
        <v>565</v>
      </c>
      <c r="AK80">
        <v>37.358142857142859</v>
      </c>
      <c r="AN80" t="s">
        <v>463</v>
      </c>
      <c r="AO80" s="8">
        <v>43</v>
      </c>
      <c r="AP80" s="25">
        <v>105.35000000000001</v>
      </c>
      <c r="AR80" t="s">
        <v>387</v>
      </c>
      <c r="AS80">
        <v>24</v>
      </c>
      <c r="AT80">
        <v>105</v>
      </c>
      <c r="AU80">
        <v>23</v>
      </c>
      <c r="AV80" s="21">
        <v>2</v>
      </c>
      <c r="AW80" s="45">
        <f t="shared" si="7"/>
        <v>8</v>
      </c>
      <c r="AX80">
        <v>4.375</v>
      </c>
      <c r="AY80" s="23">
        <v>3.371</v>
      </c>
      <c r="AZ80">
        <v>2.86</v>
      </c>
      <c r="BA80">
        <v>2.44</v>
      </c>
      <c r="BB80">
        <v>15</v>
      </c>
      <c r="BD80" t="s">
        <v>387</v>
      </c>
      <c r="BE80">
        <v>23</v>
      </c>
      <c r="BF80" s="21">
        <v>2</v>
      </c>
      <c r="BG80" s="25">
        <v>3.2879999999999998</v>
      </c>
      <c r="BH80" s="21">
        <v>0.76700000000000002</v>
      </c>
      <c r="BK80" t="s">
        <v>454</v>
      </c>
      <c r="BL80">
        <v>1</v>
      </c>
      <c r="BM80">
        <v>0</v>
      </c>
      <c r="BO80" s="87" t="s">
        <v>404</v>
      </c>
      <c r="BP80">
        <v>4.041666666666667</v>
      </c>
    </row>
    <row r="81" spans="1:68" x14ac:dyDescent="0.25">
      <c r="A81" s="43" t="s">
        <v>391</v>
      </c>
      <c r="B81" s="46" t="s">
        <v>309</v>
      </c>
      <c r="C81">
        <v>1.5</v>
      </c>
      <c r="D81">
        <v>2017</v>
      </c>
      <c r="E81" s="20">
        <v>47</v>
      </c>
      <c r="F81" s="20">
        <v>21</v>
      </c>
      <c r="G81" s="44">
        <v>4.2555555555555555</v>
      </c>
      <c r="H81" s="44">
        <v>44.680851063829785</v>
      </c>
      <c r="J81" s="43" t="s">
        <v>391</v>
      </c>
      <c r="K81" s="46" t="s">
        <v>309</v>
      </c>
      <c r="L81">
        <v>1.5</v>
      </c>
      <c r="M81">
        <v>2017</v>
      </c>
      <c r="N81" s="13">
        <v>24</v>
      </c>
      <c r="O81" s="13">
        <v>12</v>
      </c>
      <c r="P81" s="44">
        <v>4.041666666666667</v>
      </c>
      <c r="Q81" s="45">
        <f t="shared" si="5"/>
        <v>50</v>
      </c>
      <c r="R81">
        <v>6.3829787234042552</v>
      </c>
      <c r="S81">
        <v>6.3829787234042552</v>
      </c>
      <c r="T81">
        <v>0</v>
      </c>
      <c r="V81" s="43" t="s">
        <v>391</v>
      </c>
      <c r="W81">
        <v>546.46451444523223</v>
      </c>
      <c r="X81" s="44">
        <v>288.09755175380178</v>
      </c>
      <c r="Y81" s="23">
        <v>47.24</v>
      </c>
      <c r="Z81" s="44">
        <f t="shared" si="6"/>
        <v>52.720267124074262</v>
      </c>
      <c r="AA81" s="44">
        <f t="shared" si="4"/>
        <v>8.644660129113376</v>
      </c>
      <c r="AB81" s="25">
        <v>3.6956521739130435</v>
      </c>
      <c r="AE81" t="s">
        <v>596</v>
      </c>
      <c r="AF81">
        <v>0.9285714285714286</v>
      </c>
      <c r="AG81">
        <v>0</v>
      </c>
      <c r="AH81">
        <v>1.1428571428571428</v>
      </c>
      <c r="AJ81" t="s">
        <v>574</v>
      </c>
      <c r="AK81">
        <v>80.800142857142859</v>
      </c>
      <c r="AN81" t="s">
        <v>468</v>
      </c>
      <c r="AO81" s="8">
        <v>58.6</v>
      </c>
      <c r="AP81" s="25">
        <v>418.07</v>
      </c>
      <c r="AR81" t="s">
        <v>391</v>
      </c>
      <c r="AS81">
        <v>45</v>
      </c>
      <c r="AT81">
        <v>191.5</v>
      </c>
      <c r="AU81">
        <v>44</v>
      </c>
      <c r="AV81" s="21">
        <v>3</v>
      </c>
      <c r="AW81" s="45">
        <f t="shared" si="7"/>
        <v>6.3829787234042552</v>
      </c>
      <c r="AX81">
        <v>4.2555555555555555</v>
      </c>
      <c r="AY81" s="23">
        <v>4.0090000000000003</v>
      </c>
      <c r="AZ81">
        <v>3.2970000000000002</v>
      </c>
      <c r="BA81">
        <v>3.3279999999999998</v>
      </c>
      <c r="BB81">
        <v>23</v>
      </c>
      <c r="BD81" t="s">
        <v>391</v>
      </c>
      <c r="BE81">
        <v>44</v>
      </c>
      <c r="BF81" s="21">
        <v>3</v>
      </c>
      <c r="BG81" s="25">
        <v>3.9470000000000001</v>
      </c>
      <c r="BH81" s="21">
        <v>1.1890000000000001</v>
      </c>
      <c r="BK81" t="s">
        <v>482</v>
      </c>
      <c r="BL81">
        <v>3</v>
      </c>
      <c r="BM81">
        <v>1.1240000000000001</v>
      </c>
      <c r="BO81" s="87" t="s">
        <v>406</v>
      </c>
      <c r="BP81">
        <v>4.6111111111111107</v>
      </c>
    </row>
    <row r="82" spans="1:68" x14ac:dyDescent="0.25">
      <c r="A82" s="43" t="s">
        <v>393</v>
      </c>
      <c r="B82" s="46" t="s">
        <v>309</v>
      </c>
      <c r="C82">
        <v>2</v>
      </c>
      <c r="D82">
        <v>2020</v>
      </c>
      <c r="E82" s="20">
        <v>48</v>
      </c>
      <c r="F82" s="20">
        <v>23</v>
      </c>
      <c r="G82" s="44">
        <v>4.2659574468085104</v>
      </c>
      <c r="H82" s="44">
        <v>47.916666666666671</v>
      </c>
      <c r="J82" s="43" t="s">
        <v>393</v>
      </c>
      <c r="K82" s="46" t="s">
        <v>309</v>
      </c>
      <c r="L82">
        <v>2</v>
      </c>
      <c r="M82">
        <v>2020</v>
      </c>
      <c r="N82" s="13">
        <v>24</v>
      </c>
      <c r="O82" s="13">
        <v>12</v>
      </c>
      <c r="P82" s="44">
        <v>3.9166666666666665</v>
      </c>
      <c r="Q82" s="45">
        <f t="shared" si="5"/>
        <v>50</v>
      </c>
      <c r="R82">
        <v>6.25</v>
      </c>
      <c r="S82">
        <v>6.25</v>
      </c>
      <c r="T82">
        <v>0</v>
      </c>
      <c r="V82" s="43" t="s">
        <v>393</v>
      </c>
      <c r="W82">
        <v>567.3186871878122</v>
      </c>
      <c r="X82" s="44">
        <v>348.19088437950938</v>
      </c>
      <c r="Y82" s="23">
        <v>42.460099999999997</v>
      </c>
      <c r="Z82" s="44">
        <f t="shared" si="6"/>
        <v>61.374830803738355</v>
      </c>
      <c r="AA82" s="44">
        <f t="shared" si="4"/>
        <v>7.484347150712396</v>
      </c>
      <c r="AB82" s="25">
        <v>3.7291666666666665</v>
      </c>
      <c r="AE82" t="s">
        <v>605</v>
      </c>
      <c r="AF82">
        <v>8.5285714285714285</v>
      </c>
      <c r="AG82">
        <v>2.7858571428571426</v>
      </c>
      <c r="AH82">
        <v>0.41428571428571431</v>
      </c>
      <c r="AJ82" t="s">
        <v>575</v>
      </c>
      <c r="AK82">
        <v>69.486285714285728</v>
      </c>
      <c r="AN82" t="s">
        <v>469</v>
      </c>
      <c r="AO82" s="8">
        <v>5.5</v>
      </c>
      <c r="AP82" s="25">
        <v>105.97499999999999</v>
      </c>
      <c r="AR82" t="s">
        <v>393</v>
      </c>
      <c r="AS82">
        <v>47</v>
      </c>
      <c r="AT82">
        <v>200.5</v>
      </c>
      <c r="AU82">
        <v>45</v>
      </c>
      <c r="AV82" s="21">
        <v>3</v>
      </c>
      <c r="AW82" s="45">
        <f t="shared" si="7"/>
        <v>6.25</v>
      </c>
      <c r="AX82">
        <v>4.2659574468085104</v>
      </c>
      <c r="AY82" s="23">
        <v>4.0289999999999999</v>
      </c>
      <c r="AZ82">
        <v>3.3359999999999999</v>
      </c>
      <c r="BA82">
        <v>3.3279999999999998</v>
      </c>
      <c r="BB82">
        <v>24</v>
      </c>
      <c r="BD82" t="s">
        <v>393</v>
      </c>
      <c r="BE82">
        <v>45</v>
      </c>
      <c r="BF82" s="21">
        <v>3</v>
      </c>
      <c r="BG82" s="25">
        <v>3.9689999999999999</v>
      </c>
      <c r="BH82" s="21">
        <v>1.149</v>
      </c>
      <c r="BK82" t="s">
        <v>483</v>
      </c>
      <c r="BL82">
        <v>1</v>
      </c>
      <c r="BM82">
        <v>0</v>
      </c>
      <c r="BO82" s="87" t="s">
        <v>147</v>
      </c>
      <c r="BP82">
        <v>4.9210526315789478</v>
      </c>
    </row>
    <row r="83" spans="1:68" x14ac:dyDescent="0.25">
      <c r="A83" s="43" t="s">
        <v>400</v>
      </c>
      <c r="B83" s="46" t="s">
        <v>309</v>
      </c>
      <c r="C83">
        <v>1</v>
      </c>
      <c r="D83">
        <v>2011</v>
      </c>
      <c r="E83" s="20">
        <v>6</v>
      </c>
      <c r="F83" s="20">
        <v>0</v>
      </c>
      <c r="G83" s="44">
        <v>4.666666666666667</v>
      </c>
      <c r="H83" s="44">
        <v>0</v>
      </c>
      <c r="J83" s="43" t="s">
        <v>400</v>
      </c>
      <c r="K83" s="46" t="s">
        <v>309</v>
      </c>
      <c r="L83">
        <v>1</v>
      </c>
      <c r="M83">
        <v>2011</v>
      </c>
      <c r="N83" s="13">
        <v>3</v>
      </c>
      <c r="O83" s="13">
        <v>0</v>
      </c>
      <c r="P83" s="44">
        <v>4.666666666666667</v>
      </c>
      <c r="Q83" s="45">
        <f t="shared" si="5"/>
        <v>0</v>
      </c>
      <c r="R83">
        <v>16.666666666666664</v>
      </c>
      <c r="S83">
        <v>16.666666666666664</v>
      </c>
      <c r="T83">
        <v>0</v>
      </c>
      <c r="V83" s="43" t="s">
        <v>400</v>
      </c>
      <c r="W83">
        <v>71.010000000000005</v>
      </c>
      <c r="X83" s="44"/>
      <c r="Y83" s="23">
        <v>0.75</v>
      </c>
      <c r="Z83" s="44">
        <f t="shared" si="6"/>
        <v>0</v>
      </c>
      <c r="AA83" s="44">
        <f t="shared" si="4"/>
        <v>1.0561892691170256</v>
      </c>
      <c r="AB83" s="25">
        <v>3.3333333333333335</v>
      </c>
      <c r="AE83" t="s">
        <v>606</v>
      </c>
      <c r="AF83">
        <v>9.9285714285714288</v>
      </c>
      <c r="AG83">
        <v>1.1428571428571428</v>
      </c>
      <c r="AH83">
        <v>11.785714285714286</v>
      </c>
      <c r="AJ83" t="s">
        <v>584</v>
      </c>
      <c r="AK83">
        <v>51.857142857142854</v>
      </c>
      <c r="AN83" t="s">
        <v>472</v>
      </c>
      <c r="AO83" s="8">
        <v>7.375</v>
      </c>
      <c r="AP83" s="25">
        <v>148.06874999999999</v>
      </c>
      <c r="AR83" t="s">
        <v>400</v>
      </c>
      <c r="AS83">
        <v>6</v>
      </c>
      <c r="AT83">
        <v>28</v>
      </c>
      <c r="AU83">
        <v>5</v>
      </c>
      <c r="AV83" s="21">
        <v>1</v>
      </c>
      <c r="AW83" s="45">
        <f t="shared" si="7"/>
        <v>16.666666666666664</v>
      </c>
      <c r="AX83">
        <v>4.666666666666667</v>
      </c>
      <c r="AY83" s="23">
        <v>1.909</v>
      </c>
      <c r="AZ83">
        <v>1.198</v>
      </c>
      <c r="BA83">
        <v>1.2010000000000001</v>
      </c>
      <c r="BB83">
        <v>3</v>
      </c>
      <c r="BD83" t="s">
        <v>400</v>
      </c>
      <c r="BE83">
        <v>5</v>
      </c>
      <c r="BF83" s="21">
        <v>1</v>
      </c>
      <c r="BG83" s="25">
        <v>1.7150000000000001</v>
      </c>
      <c r="BH83" s="21">
        <v>0</v>
      </c>
      <c r="BK83" t="s">
        <v>486</v>
      </c>
      <c r="BL83">
        <v>2</v>
      </c>
      <c r="BM83">
        <v>1.0509999999999999</v>
      </c>
      <c r="BO83" s="87" t="s">
        <v>150</v>
      </c>
      <c r="BP83">
        <v>4.8205128205128203</v>
      </c>
    </row>
    <row r="84" spans="1:68" x14ac:dyDescent="0.25">
      <c r="A84" s="43" t="s">
        <v>404</v>
      </c>
      <c r="B84" s="46" t="s">
        <v>309</v>
      </c>
      <c r="C84">
        <v>1.5</v>
      </c>
      <c r="D84">
        <v>2017</v>
      </c>
      <c r="E84" s="20">
        <v>19</v>
      </c>
      <c r="F84" s="20">
        <v>6</v>
      </c>
      <c r="G84" s="44">
        <v>4.25</v>
      </c>
      <c r="H84" s="44">
        <v>31.578947368421051</v>
      </c>
      <c r="J84" s="43" t="s">
        <v>404</v>
      </c>
      <c r="K84" s="46" t="s">
        <v>309</v>
      </c>
      <c r="L84">
        <v>1.5</v>
      </c>
      <c r="M84">
        <v>2017</v>
      </c>
      <c r="N84" s="13">
        <v>7</v>
      </c>
      <c r="O84" s="13">
        <v>2</v>
      </c>
      <c r="P84" s="44">
        <v>4.666666666666667</v>
      </c>
      <c r="Q84" s="45">
        <f t="shared" si="5"/>
        <v>28.571428571428569</v>
      </c>
      <c r="R84">
        <v>5.2631578947368416</v>
      </c>
      <c r="S84">
        <v>5.2631578947368416</v>
      </c>
      <c r="T84">
        <v>0</v>
      </c>
      <c r="V84" s="43" t="s">
        <v>404</v>
      </c>
      <c r="W84">
        <v>207.93308333333331</v>
      </c>
      <c r="X84" s="44">
        <v>44.837499999999999</v>
      </c>
      <c r="Y84" s="23">
        <v>21</v>
      </c>
      <c r="Z84" s="44">
        <f t="shared" si="6"/>
        <v>21.563427657215044</v>
      </c>
      <c r="AA84" s="44">
        <f t="shared" si="4"/>
        <v>10.099402972991713</v>
      </c>
      <c r="AB84" s="25">
        <v>3.2105263157894739</v>
      </c>
      <c r="AE84" t="s">
        <v>745</v>
      </c>
      <c r="AF84">
        <v>0.505</v>
      </c>
      <c r="AG84">
        <v>0</v>
      </c>
      <c r="AH84">
        <v>0.33666666666666667</v>
      </c>
      <c r="AJ84" t="s">
        <v>586</v>
      </c>
      <c r="AK84">
        <v>47.285714285714285</v>
      </c>
      <c r="AN84" t="s">
        <v>474</v>
      </c>
      <c r="AO84" s="8">
        <v>1.25</v>
      </c>
      <c r="AP84" s="25">
        <v>26.8125</v>
      </c>
      <c r="AR84" t="s">
        <v>404</v>
      </c>
      <c r="AS84">
        <v>18</v>
      </c>
      <c r="AT84">
        <v>76.5</v>
      </c>
      <c r="AU84">
        <v>17</v>
      </c>
      <c r="AV84" s="21">
        <v>2</v>
      </c>
      <c r="AW84" s="45">
        <f t="shared" si="7"/>
        <v>10.526315789473683</v>
      </c>
      <c r="AX84">
        <v>4.25</v>
      </c>
      <c r="AY84" s="23">
        <v>3.0979999999999999</v>
      </c>
      <c r="AZ84">
        <v>2.67</v>
      </c>
      <c r="BA84">
        <v>2.0670000000000002</v>
      </c>
      <c r="BB84">
        <v>12</v>
      </c>
      <c r="BD84" t="s">
        <v>404</v>
      </c>
      <c r="BE84">
        <v>17</v>
      </c>
      <c r="BF84" s="21">
        <v>2</v>
      </c>
      <c r="BG84" s="25">
        <v>2.9929999999999999</v>
      </c>
      <c r="BH84" s="21">
        <v>0.76160000000000005</v>
      </c>
      <c r="BK84" t="s">
        <v>491</v>
      </c>
      <c r="BL84">
        <v>2</v>
      </c>
      <c r="BM84">
        <v>1.0509999999999999</v>
      </c>
      <c r="BO84" s="87" t="s">
        <v>410</v>
      </c>
      <c r="BP84">
        <v>4.2307692307692308</v>
      </c>
    </row>
    <row r="85" spans="1:68" x14ac:dyDescent="0.25">
      <c r="A85" s="43" t="s">
        <v>406</v>
      </c>
      <c r="B85" s="46" t="s">
        <v>309</v>
      </c>
      <c r="C85">
        <v>2</v>
      </c>
      <c r="D85">
        <v>2020</v>
      </c>
      <c r="E85" s="20">
        <v>15</v>
      </c>
      <c r="F85" s="20">
        <v>3</v>
      </c>
      <c r="G85" s="44">
        <v>4.75</v>
      </c>
      <c r="H85" s="44">
        <v>20</v>
      </c>
      <c r="J85" s="43" t="s">
        <v>406</v>
      </c>
      <c r="K85" s="46" t="s">
        <v>309</v>
      </c>
      <c r="L85">
        <v>2</v>
      </c>
      <c r="M85">
        <v>2020</v>
      </c>
      <c r="N85" s="13">
        <v>6</v>
      </c>
      <c r="O85" s="13">
        <v>1</v>
      </c>
      <c r="P85" s="44">
        <v>5</v>
      </c>
      <c r="Q85" s="45">
        <f t="shared" si="5"/>
        <v>16.666666666666664</v>
      </c>
      <c r="R85">
        <v>6.666666666666667</v>
      </c>
      <c r="S85">
        <v>6.666666666666667</v>
      </c>
      <c r="T85">
        <v>0</v>
      </c>
      <c r="V85" s="43" t="s">
        <v>406</v>
      </c>
      <c r="W85">
        <v>153.08711111111108</v>
      </c>
      <c r="X85" s="44">
        <v>33.5</v>
      </c>
      <c r="Y85" s="23">
        <v>0.15</v>
      </c>
      <c r="Z85" s="44">
        <f t="shared" si="6"/>
        <v>21.882965689832375</v>
      </c>
      <c r="AA85" s="44">
        <f t="shared" si="4"/>
        <v>9.7983428461936001E-2</v>
      </c>
      <c r="AB85" s="25">
        <v>3.1333333333333333</v>
      </c>
      <c r="AE85" t="s">
        <v>751</v>
      </c>
      <c r="AF85">
        <v>2.0033333333333334</v>
      </c>
      <c r="AG85">
        <v>0</v>
      </c>
      <c r="AH85">
        <v>0.83666666666666656</v>
      </c>
      <c r="AJ85" t="s">
        <v>595</v>
      </c>
      <c r="AK85">
        <v>90.857142857142861</v>
      </c>
      <c r="AN85" t="s">
        <v>477</v>
      </c>
      <c r="AO85" s="8">
        <v>49.9</v>
      </c>
      <c r="AP85" s="25">
        <v>264.255</v>
      </c>
      <c r="AR85" t="s">
        <v>406</v>
      </c>
      <c r="AS85">
        <v>14</v>
      </c>
      <c r="AT85">
        <v>66.5</v>
      </c>
      <c r="AU85">
        <v>13</v>
      </c>
      <c r="AV85" s="21">
        <v>2</v>
      </c>
      <c r="AW85" s="45">
        <f t="shared" si="7"/>
        <v>13.333333333333334</v>
      </c>
      <c r="AX85">
        <v>4.75</v>
      </c>
      <c r="AY85" s="23">
        <v>2.8570000000000002</v>
      </c>
      <c r="AZ85">
        <v>2.347</v>
      </c>
      <c r="BA85">
        <v>1.919</v>
      </c>
      <c r="BB85">
        <v>9</v>
      </c>
      <c r="BD85" t="s">
        <v>406</v>
      </c>
      <c r="BE85">
        <v>13</v>
      </c>
      <c r="BF85" s="21">
        <v>2</v>
      </c>
      <c r="BG85" s="25">
        <v>2.7090000000000001</v>
      </c>
      <c r="BH85" s="21">
        <v>0.78249999999999997</v>
      </c>
      <c r="BK85" t="s">
        <v>495</v>
      </c>
      <c r="BL85">
        <v>1</v>
      </c>
      <c r="BM85">
        <v>0</v>
      </c>
      <c r="BO85" s="87" t="s">
        <v>414</v>
      </c>
      <c r="BP85">
        <v>4</v>
      </c>
    </row>
    <row r="86" spans="1:68" x14ac:dyDescent="0.25">
      <c r="A86" s="43" t="s">
        <v>147</v>
      </c>
      <c r="B86" s="46" t="s">
        <v>19</v>
      </c>
      <c r="C86">
        <v>1</v>
      </c>
      <c r="D86">
        <v>2012</v>
      </c>
      <c r="E86" s="20">
        <v>79</v>
      </c>
      <c r="F86" s="20">
        <v>15</v>
      </c>
      <c r="G86" s="44">
        <v>5.3181818181818183</v>
      </c>
      <c r="H86" s="44">
        <v>18.9873417721519</v>
      </c>
      <c r="J86" s="43" t="s">
        <v>147</v>
      </c>
      <c r="K86" s="46" t="s">
        <v>19</v>
      </c>
      <c r="L86">
        <v>1</v>
      </c>
      <c r="M86">
        <v>2012</v>
      </c>
      <c r="N86" s="13">
        <v>41</v>
      </c>
      <c r="O86" s="13">
        <v>4</v>
      </c>
      <c r="P86" s="44">
        <v>5.7051282051282053</v>
      </c>
      <c r="Q86" s="45">
        <f t="shared" si="5"/>
        <v>9.7560975609756095</v>
      </c>
      <c r="R86">
        <v>1.2658227848101267</v>
      </c>
      <c r="S86">
        <v>1.2658227848101267</v>
      </c>
      <c r="T86">
        <v>0</v>
      </c>
      <c r="V86" s="43" t="s">
        <v>147</v>
      </c>
      <c r="W86">
        <v>212.76713888888878</v>
      </c>
      <c r="X86" s="44">
        <v>113.00416666666663</v>
      </c>
      <c r="Y86" s="23">
        <v>0.505</v>
      </c>
      <c r="Z86" s="44">
        <f t="shared" si="6"/>
        <v>53.111663416068986</v>
      </c>
      <c r="AA86" s="44">
        <f t="shared" si="4"/>
        <v>0.23734868205551285</v>
      </c>
      <c r="AB86" s="25">
        <v>3.5641025641025643</v>
      </c>
      <c r="AE86" t="s">
        <v>276</v>
      </c>
      <c r="AF86">
        <v>7.6010000000000009</v>
      </c>
      <c r="AG86">
        <v>0</v>
      </c>
      <c r="AH86">
        <v>0</v>
      </c>
      <c r="AJ86" t="s">
        <v>596</v>
      </c>
      <c r="AK86">
        <v>82.357142857142861</v>
      </c>
      <c r="AN86" t="s">
        <v>479</v>
      </c>
      <c r="AO86" s="8">
        <v>17</v>
      </c>
      <c r="AP86" s="25">
        <v>251.65</v>
      </c>
      <c r="AR86" t="s">
        <v>147</v>
      </c>
      <c r="AS86">
        <v>77</v>
      </c>
      <c r="AT86">
        <v>409.5</v>
      </c>
      <c r="AU86">
        <v>78</v>
      </c>
      <c r="AV86" s="21">
        <v>0</v>
      </c>
      <c r="AW86" s="45">
        <f t="shared" si="7"/>
        <v>0</v>
      </c>
      <c r="AX86">
        <v>5.3181818181818183</v>
      </c>
      <c r="AY86" s="23">
        <v>4.57</v>
      </c>
      <c r="AZ86">
        <v>3.802</v>
      </c>
      <c r="BA86">
        <v>3.96</v>
      </c>
      <c r="BB86">
        <v>38</v>
      </c>
      <c r="BD86" t="s">
        <v>147</v>
      </c>
      <c r="BE86">
        <v>78</v>
      </c>
      <c r="BF86" s="21">
        <v>0</v>
      </c>
      <c r="BG86" s="25">
        <v>4.5570000000000004</v>
      </c>
      <c r="BH86" s="21" t="s">
        <v>925</v>
      </c>
      <c r="BK86" t="s">
        <v>504</v>
      </c>
      <c r="BL86">
        <v>1</v>
      </c>
      <c r="BM86">
        <v>0</v>
      </c>
      <c r="BO86" s="87" t="s">
        <v>416</v>
      </c>
      <c r="BP86">
        <v>4.3636363636363633</v>
      </c>
    </row>
    <row r="87" spans="1:68" x14ac:dyDescent="0.25">
      <c r="A87" s="43" t="s">
        <v>150</v>
      </c>
      <c r="B87" s="46" t="s">
        <v>19</v>
      </c>
      <c r="C87">
        <v>2</v>
      </c>
      <c r="D87">
        <v>2022</v>
      </c>
      <c r="E87" s="20">
        <v>80</v>
      </c>
      <c r="F87" s="20">
        <v>20</v>
      </c>
      <c r="G87" s="44">
        <v>5.3205128205128203</v>
      </c>
      <c r="H87" s="44">
        <v>25</v>
      </c>
      <c r="J87" s="43" t="s">
        <v>150</v>
      </c>
      <c r="K87" s="46" t="s">
        <v>19</v>
      </c>
      <c r="L87">
        <v>2</v>
      </c>
      <c r="M87">
        <v>2022</v>
      </c>
      <c r="N87" s="13">
        <v>39</v>
      </c>
      <c r="O87" s="13">
        <v>7</v>
      </c>
      <c r="P87" s="44">
        <v>5.8205128205128203</v>
      </c>
      <c r="Q87" s="45">
        <f t="shared" si="5"/>
        <v>17.948717948717949</v>
      </c>
      <c r="R87">
        <v>0</v>
      </c>
      <c r="S87">
        <v>1.25</v>
      </c>
      <c r="T87">
        <v>1.25</v>
      </c>
      <c r="V87" s="43" t="s">
        <v>150</v>
      </c>
      <c r="W87">
        <v>141.05083333333334</v>
      </c>
      <c r="X87" s="44">
        <v>72.510416666666657</v>
      </c>
      <c r="Y87" s="23">
        <v>1.2500000000000001E-2</v>
      </c>
      <c r="Z87" s="44">
        <f t="shared" si="6"/>
        <v>51.407294060651886</v>
      </c>
      <c r="AA87" s="44">
        <f t="shared" si="4"/>
        <v>8.8620532786643103E-3</v>
      </c>
      <c r="AB87" s="25">
        <v>3.7820512820512819</v>
      </c>
      <c r="AE87" t="s">
        <v>280</v>
      </c>
      <c r="AF87">
        <v>1.5</v>
      </c>
      <c r="AG87">
        <v>0</v>
      </c>
      <c r="AH87">
        <v>0</v>
      </c>
      <c r="AJ87" t="s">
        <v>605</v>
      </c>
      <c r="AK87">
        <v>73.571571428571431</v>
      </c>
      <c r="AN87" t="s">
        <v>482</v>
      </c>
      <c r="AO87" s="8">
        <v>30.800000000000004</v>
      </c>
      <c r="AP87" s="25">
        <v>216.96000000000004</v>
      </c>
      <c r="AR87" t="s">
        <v>150</v>
      </c>
      <c r="AS87">
        <v>78</v>
      </c>
      <c r="AT87">
        <v>415</v>
      </c>
      <c r="AU87">
        <v>77</v>
      </c>
      <c r="AV87" s="21">
        <v>1</v>
      </c>
      <c r="AW87" s="45">
        <f t="shared" si="7"/>
        <v>1.2820512820512819</v>
      </c>
      <c r="AX87">
        <v>5.3205128205128203</v>
      </c>
      <c r="AY87" s="23">
        <v>4.5430000000000001</v>
      </c>
      <c r="AZ87">
        <v>3.8239999999999998</v>
      </c>
      <c r="BA87">
        <v>3.8809999999999998</v>
      </c>
      <c r="BB87">
        <v>39</v>
      </c>
      <c r="BD87" t="s">
        <v>150</v>
      </c>
      <c r="BE87">
        <v>77</v>
      </c>
      <c r="BF87" s="21">
        <v>1</v>
      </c>
      <c r="BG87" s="25">
        <v>4.53</v>
      </c>
      <c r="BH87" s="21">
        <v>0</v>
      </c>
      <c r="BK87" t="s">
        <v>197</v>
      </c>
      <c r="BL87">
        <v>1</v>
      </c>
      <c r="BM87">
        <v>0</v>
      </c>
      <c r="BO87" s="87" t="s">
        <v>553</v>
      </c>
      <c r="BP87">
        <v>4.75</v>
      </c>
    </row>
    <row r="88" spans="1:68" x14ac:dyDescent="0.25">
      <c r="A88" s="43" t="s">
        <v>410</v>
      </c>
      <c r="B88" s="46" t="s">
        <v>309</v>
      </c>
      <c r="C88">
        <v>1</v>
      </c>
      <c r="D88">
        <v>2011</v>
      </c>
      <c r="E88" s="20">
        <v>21</v>
      </c>
      <c r="F88" s="20">
        <v>7</v>
      </c>
      <c r="G88" s="44">
        <v>4.1428571428571432</v>
      </c>
      <c r="H88" s="44">
        <v>33.333333333333329</v>
      </c>
      <c r="J88" s="43" t="s">
        <v>410</v>
      </c>
      <c r="K88" s="46" t="s">
        <v>309</v>
      </c>
      <c r="L88">
        <v>1</v>
      </c>
      <c r="M88">
        <v>2011</v>
      </c>
      <c r="N88" s="13">
        <v>8</v>
      </c>
      <c r="O88" s="13">
        <v>3</v>
      </c>
      <c r="P88" s="44">
        <v>4</v>
      </c>
      <c r="Q88" s="45">
        <f t="shared" si="5"/>
        <v>37.5</v>
      </c>
      <c r="R88">
        <v>9.5238095238095237</v>
      </c>
      <c r="S88">
        <v>9.5238095238095237</v>
      </c>
      <c r="T88">
        <v>0</v>
      </c>
      <c r="V88" s="43" t="s">
        <v>410</v>
      </c>
      <c r="W88">
        <v>162.88714285714286</v>
      </c>
      <c r="X88" s="44">
        <v>36.367142857142852</v>
      </c>
      <c r="Y88" s="23">
        <v>4.1505000000000001</v>
      </c>
      <c r="Z88" s="44">
        <f t="shared" si="6"/>
        <v>22.326588961682493</v>
      </c>
      <c r="AA88" s="44">
        <f t="shared" si="4"/>
        <v>2.5480832478227695</v>
      </c>
      <c r="AB88" s="25">
        <v>3.6190476190476191</v>
      </c>
      <c r="AE88" t="s">
        <v>762</v>
      </c>
      <c r="AF88">
        <v>1.5</v>
      </c>
      <c r="AG88">
        <v>0</v>
      </c>
      <c r="AH88">
        <v>0</v>
      </c>
      <c r="AJ88" t="s">
        <v>606</v>
      </c>
      <c r="AK88">
        <v>78.428571428571431</v>
      </c>
      <c r="AN88" t="s">
        <v>483</v>
      </c>
      <c r="AO88" s="8">
        <v>6.25</v>
      </c>
      <c r="AP88" s="25">
        <v>172.81250000000003</v>
      </c>
      <c r="AR88" t="s">
        <v>410</v>
      </c>
      <c r="AS88">
        <v>21</v>
      </c>
      <c r="AT88">
        <v>87</v>
      </c>
      <c r="AU88">
        <v>19</v>
      </c>
      <c r="AV88" s="21">
        <v>2</v>
      </c>
      <c r="AW88" s="45">
        <f t="shared" si="7"/>
        <v>9.5238095238095237</v>
      </c>
      <c r="AX88">
        <v>4.1428571428571432</v>
      </c>
      <c r="AY88" s="23">
        <v>3.2040000000000002</v>
      </c>
      <c r="AZ88">
        <v>2.72</v>
      </c>
      <c r="BA88">
        <v>2.226</v>
      </c>
      <c r="BB88">
        <v>13</v>
      </c>
      <c r="BD88" t="s">
        <v>410</v>
      </c>
      <c r="BE88">
        <v>19</v>
      </c>
      <c r="BF88" s="21">
        <v>2</v>
      </c>
      <c r="BG88" s="25">
        <v>3.105</v>
      </c>
      <c r="BH88" s="21">
        <v>0.74050000000000005</v>
      </c>
      <c r="BK88" t="s">
        <v>200</v>
      </c>
      <c r="BL88">
        <v>1</v>
      </c>
      <c r="BM88">
        <v>0</v>
      </c>
      <c r="BO88" s="87" t="s">
        <v>555</v>
      </c>
      <c r="BP88">
        <v>4.666666666666667</v>
      </c>
    </row>
    <row r="89" spans="1:68" x14ac:dyDescent="0.25">
      <c r="A89" s="43" t="s">
        <v>414</v>
      </c>
      <c r="B89" s="46" t="s">
        <v>309</v>
      </c>
      <c r="C89">
        <v>1.5</v>
      </c>
      <c r="D89">
        <v>2016</v>
      </c>
      <c r="E89" s="20">
        <v>26</v>
      </c>
      <c r="F89" s="20">
        <v>9</v>
      </c>
      <c r="G89" s="44">
        <v>4.5999999999999996</v>
      </c>
      <c r="H89" s="44">
        <v>34.615384615384613</v>
      </c>
      <c r="J89" s="43" t="s">
        <v>414</v>
      </c>
      <c r="K89" s="46" t="s">
        <v>309</v>
      </c>
      <c r="L89">
        <v>1.5</v>
      </c>
      <c r="M89">
        <v>2016</v>
      </c>
      <c r="N89" s="13">
        <v>15</v>
      </c>
      <c r="O89" s="13">
        <v>5</v>
      </c>
      <c r="P89" s="44">
        <v>5.0714285714285712</v>
      </c>
      <c r="Q89" s="45">
        <f t="shared" si="5"/>
        <v>33.333333333333329</v>
      </c>
      <c r="R89">
        <v>3.8461538461538463</v>
      </c>
      <c r="S89">
        <v>3.8461538461538463</v>
      </c>
      <c r="T89">
        <v>0</v>
      </c>
      <c r="V89" s="43" t="s">
        <v>414</v>
      </c>
      <c r="W89">
        <v>96.800416666666678</v>
      </c>
      <c r="X89" s="44">
        <v>46.37583333333334</v>
      </c>
      <c r="Y89" s="23">
        <v>0.75</v>
      </c>
      <c r="Z89" s="44">
        <f t="shared" si="6"/>
        <v>47.908712514150679</v>
      </c>
      <c r="AA89" s="44">
        <f t="shared" si="4"/>
        <v>0.77479005341746965</v>
      </c>
      <c r="AB89" s="25">
        <v>3.8</v>
      </c>
      <c r="AE89" t="s">
        <v>766</v>
      </c>
      <c r="AF89">
        <v>30.833333333333332</v>
      </c>
      <c r="AG89">
        <v>0</v>
      </c>
      <c r="AH89">
        <v>0</v>
      </c>
      <c r="AJ89" t="s">
        <v>745</v>
      </c>
      <c r="AK89">
        <v>123.20666666666664</v>
      </c>
      <c r="AN89" t="s">
        <v>486</v>
      </c>
      <c r="AO89" s="8">
        <v>11.200000000000001</v>
      </c>
      <c r="AP89" s="25">
        <v>246.95</v>
      </c>
      <c r="AR89" t="s">
        <v>414</v>
      </c>
      <c r="AS89">
        <v>25</v>
      </c>
      <c r="AT89">
        <v>115</v>
      </c>
      <c r="AU89">
        <v>25</v>
      </c>
      <c r="AV89" s="21">
        <v>1</v>
      </c>
      <c r="AW89" s="45">
        <f t="shared" si="7"/>
        <v>3.8461538461538463</v>
      </c>
      <c r="AX89">
        <v>4.5999999999999996</v>
      </c>
      <c r="AY89" s="23">
        <v>3.4420000000000002</v>
      </c>
      <c r="AZ89">
        <v>2.569</v>
      </c>
      <c r="BA89">
        <v>2.887</v>
      </c>
      <c r="BB89">
        <v>11</v>
      </c>
      <c r="BD89" t="s">
        <v>414</v>
      </c>
      <c r="BE89">
        <v>25</v>
      </c>
      <c r="BF89" s="21">
        <v>1</v>
      </c>
      <c r="BG89" s="25">
        <v>3.4039999999999999</v>
      </c>
      <c r="BH89" s="21">
        <v>0</v>
      </c>
      <c r="BK89" t="s">
        <v>207</v>
      </c>
      <c r="BL89">
        <v>1</v>
      </c>
      <c r="BM89">
        <v>0</v>
      </c>
      <c r="BO89" s="87" t="s">
        <v>564</v>
      </c>
      <c r="BP89">
        <v>3</v>
      </c>
    </row>
    <row r="90" spans="1:68" x14ac:dyDescent="0.25">
      <c r="A90" s="43" t="s">
        <v>416</v>
      </c>
      <c r="B90" s="46" t="s">
        <v>309</v>
      </c>
      <c r="C90">
        <v>2</v>
      </c>
      <c r="D90">
        <v>2020</v>
      </c>
      <c r="E90" s="20">
        <v>25</v>
      </c>
      <c r="F90" s="20">
        <v>10</v>
      </c>
      <c r="G90" s="44">
        <v>4.458333333333333</v>
      </c>
      <c r="H90" s="44">
        <v>40</v>
      </c>
      <c r="J90" s="43" t="s">
        <v>416</v>
      </c>
      <c r="K90" s="46" t="s">
        <v>309</v>
      </c>
      <c r="L90">
        <v>2</v>
      </c>
      <c r="M90">
        <v>2020</v>
      </c>
      <c r="N90" s="13">
        <v>13</v>
      </c>
      <c r="O90" s="13">
        <v>5</v>
      </c>
      <c r="P90" s="44">
        <v>4.5384615384615383</v>
      </c>
      <c r="Q90" s="45">
        <f t="shared" si="5"/>
        <v>38.461538461538467</v>
      </c>
      <c r="R90">
        <v>4</v>
      </c>
      <c r="S90">
        <v>4</v>
      </c>
      <c r="T90">
        <v>0</v>
      </c>
      <c r="V90" s="43" t="s">
        <v>416</v>
      </c>
      <c r="W90">
        <v>214.51875000000001</v>
      </c>
      <c r="X90" s="44">
        <v>116.58833333333334</v>
      </c>
      <c r="Y90" s="23">
        <v>0.20049999999999998</v>
      </c>
      <c r="Z90" s="44">
        <f t="shared" si="6"/>
        <v>54.348784585651991</v>
      </c>
      <c r="AA90" s="44">
        <f t="shared" si="4"/>
        <v>9.3465023453660798E-2</v>
      </c>
      <c r="AB90" s="25">
        <v>3.8333333333333335</v>
      </c>
      <c r="AE90" t="s">
        <v>154</v>
      </c>
      <c r="AF90">
        <v>0.53</v>
      </c>
      <c r="AG90">
        <v>92.557500000000005</v>
      </c>
      <c r="AH90">
        <v>30.547500000000007</v>
      </c>
      <c r="AJ90" t="s">
        <v>751</v>
      </c>
      <c r="AK90">
        <v>136.56499999999997</v>
      </c>
      <c r="AN90" t="s">
        <v>488</v>
      </c>
      <c r="AO90" s="8">
        <v>8.75</v>
      </c>
      <c r="AP90" s="25">
        <v>303.32500000000005</v>
      </c>
      <c r="AR90" t="s">
        <v>416</v>
      </c>
      <c r="AS90">
        <v>24</v>
      </c>
      <c r="AT90">
        <v>107</v>
      </c>
      <c r="AU90">
        <v>24</v>
      </c>
      <c r="AV90" s="21">
        <v>1</v>
      </c>
      <c r="AW90" s="45">
        <f t="shared" si="7"/>
        <v>4</v>
      </c>
      <c r="AX90">
        <v>4.458333333333333</v>
      </c>
      <c r="AY90" s="23">
        <v>3.375</v>
      </c>
      <c r="AZ90">
        <v>2.6320000000000001</v>
      </c>
      <c r="BA90">
        <v>2.7149999999999999</v>
      </c>
      <c r="BB90">
        <v>12</v>
      </c>
      <c r="BD90" t="s">
        <v>416</v>
      </c>
      <c r="BE90">
        <v>24</v>
      </c>
      <c r="BF90" s="21">
        <v>1</v>
      </c>
      <c r="BG90" s="25">
        <v>3.3330000000000002</v>
      </c>
      <c r="BH90" s="21">
        <v>0</v>
      </c>
      <c r="BK90" t="s">
        <v>284</v>
      </c>
      <c r="BL90">
        <v>1</v>
      </c>
      <c r="BM90">
        <v>0</v>
      </c>
      <c r="BO90" s="87" t="s">
        <v>574</v>
      </c>
      <c r="BP90">
        <v>5</v>
      </c>
    </row>
    <row r="91" spans="1:68" x14ac:dyDescent="0.25">
      <c r="A91" s="43" t="s">
        <v>553</v>
      </c>
      <c r="B91" s="46" t="s">
        <v>517</v>
      </c>
      <c r="C91">
        <v>1</v>
      </c>
      <c r="D91">
        <v>2004</v>
      </c>
      <c r="E91" s="20">
        <v>15</v>
      </c>
      <c r="F91" s="20">
        <v>9</v>
      </c>
      <c r="G91" s="44">
        <v>5.3</v>
      </c>
      <c r="H91" s="44">
        <v>60</v>
      </c>
      <c r="J91" s="43" t="s">
        <v>553</v>
      </c>
      <c r="K91" s="46" t="s">
        <v>517</v>
      </c>
      <c r="L91">
        <v>1</v>
      </c>
      <c r="M91">
        <v>2004</v>
      </c>
      <c r="N91" s="13">
        <v>5</v>
      </c>
      <c r="O91" s="13">
        <v>4</v>
      </c>
      <c r="P91" s="44">
        <v>6.4</v>
      </c>
      <c r="Q91" s="45">
        <f t="shared" si="5"/>
        <v>80</v>
      </c>
      <c r="R91">
        <v>0</v>
      </c>
      <c r="S91">
        <v>0</v>
      </c>
      <c r="T91">
        <v>0</v>
      </c>
      <c r="V91" s="43" t="s">
        <v>553</v>
      </c>
      <c r="W91">
        <v>456.69427811954131</v>
      </c>
      <c r="X91" s="44">
        <v>339.19427811954131</v>
      </c>
      <c r="Y91" s="23"/>
      <c r="Z91" s="44">
        <f t="shared" si="6"/>
        <v>74.271628608133341</v>
      </c>
      <c r="AA91" s="44">
        <f t="shared" si="4"/>
        <v>0</v>
      </c>
      <c r="AB91" s="25">
        <v>3.6666666666666665</v>
      </c>
      <c r="AE91" t="s">
        <v>157</v>
      </c>
      <c r="AF91">
        <v>18.527499999999996</v>
      </c>
      <c r="AG91">
        <v>137.45000000000002</v>
      </c>
      <c r="AH91">
        <v>20.162500000000001</v>
      </c>
      <c r="AJ91" t="s">
        <v>276</v>
      </c>
      <c r="AK91">
        <v>82.003999999999991</v>
      </c>
      <c r="AN91" t="s">
        <v>491</v>
      </c>
      <c r="AO91" s="8">
        <v>13.899999999999999</v>
      </c>
      <c r="AP91" s="25">
        <v>232.05500000000001</v>
      </c>
      <c r="AR91" t="s">
        <v>553</v>
      </c>
      <c r="AS91">
        <v>15</v>
      </c>
      <c r="AT91">
        <v>79.5</v>
      </c>
      <c r="AU91">
        <v>15</v>
      </c>
      <c r="AV91" s="21">
        <v>0</v>
      </c>
      <c r="AW91" s="45">
        <f t="shared" si="7"/>
        <v>0</v>
      </c>
      <c r="AX91">
        <v>5.3</v>
      </c>
      <c r="AY91" s="23">
        <v>2.8420000000000001</v>
      </c>
      <c r="AZ91">
        <v>2.44</v>
      </c>
      <c r="BA91">
        <v>1.714</v>
      </c>
      <c r="BB91">
        <v>10</v>
      </c>
      <c r="BD91" t="s">
        <v>553</v>
      </c>
      <c r="BE91">
        <v>15</v>
      </c>
      <c r="BF91" s="21">
        <v>0</v>
      </c>
      <c r="BG91" s="25">
        <v>2.8420000000000001</v>
      </c>
      <c r="BH91" s="21" t="s">
        <v>925</v>
      </c>
      <c r="BK91" t="s">
        <v>295</v>
      </c>
      <c r="BL91">
        <v>1</v>
      </c>
      <c r="BM91">
        <v>0</v>
      </c>
      <c r="BO91" s="87" t="s">
        <v>584</v>
      </c>
      <c r="BP91">
        <v>5.4545454545454541</v>
      </c>
    </row>
    <row r="92" spans="1:68" x14ac:dyDescent="0.25">
      <c r="A92" s="43" t="s">
        <v>555</v>
      </c>
      <c r="B92" s="46" t="s">
        <v>517</v>
      </c>
      <c r="C92">
        <v>2</v>
      </c>
      <c r="D92">
        <v>2017</v>
      </c>
      <c r="E92" s="20">
        <v>18</v>
      </c>
      <c r="F92" s="20">
        <v>13</v>
      </c>
      <c r="G92" s="44">
        <v>5.2</v>
      </c>
      <c r="H92" s="44">
        <v>72.222222222222214</v>
      </c>
      <c r="J92" s="43" t="s">
        <v>555</v>
      </c>
      <c r="K92" s="46" t="s">
        <v>517</v>
      </c>
      <c r="L92">
        <v>2</v>
      </c>
      <c r="M92">
        <v>2017</v>
      </c>
      <c r="N92" s="13">
        <v>11</v>
      </c>
      <c r="O92" s="13">
        <v>8</v>
      </c>
      <c r="P92" s="44">
        <v>5.5555555555555554</v>
      </c>
      <c r="Q92" s="45">
        <f t="shared" si="5"/>
        <v>72.727272727272734</v>
      </c>
      <c r="R92">
        <v>5.5555555555555554</v>
      </c>
      <c r="S92">
        <v>5.5555555555555554</v>
      </c>
      <c r="T92">
        <v>0</v>
      </c>
      <c r="V92" s="43" t="s">
        <v>555</v>
      </c>
      <c r="W92">
        <v>282.89213382191957</v>
      </c>
      <c r="X92" s="44">
        <v>282.38713382191958</v>
      </c>
      <c r="Y92" s="23">
        <v>1.3001428571428573</v>
      </c>
      <c r="Z92" s="44">
        <f t="shared" si="6"/>
        <v>99.821486729525716</v>
      </c>
      <c r="AA92" s="44">
        <f t="shared" si="4"/>
        <v>0.45958961091555001</v>
      </c>
      <c r="AB92" s="25">
        <v>4.25</v>
      </c>
      <c r="AE92" t="s">
        <v>420</v>
      </c>
      <c r="AF92">
        <v>0</v>
      </c>
      <c r="AG92">
        <v>4.5252499999999998</v>
      </c>
      <c r="AH92">
        <v>0.95024999999999993</v>
      </c>
      <c r="AJ92" t="s">
        <v>280</v>
      </c>
      <c r="AK92">
        <v>92.402999999999992</v>
      </c>
      <c r="AN92" t="s">
        <v>492</v>
      </c>
      <c r="AO92" s="8">
        <v>9.25</v>
      </c>
      <c r="AP92" s="25">
        <v>210.16250000000002</v>
      </c>
      <c r="AR92" t="s">
        <v>555</v>
      </c>
      <c r="AS92">
        <v>15</v>
      </c>
      <c r="AT92">
        <v>78</v>
      </c>
      <c r="AU92">
        <v>15</v>
      </c>
      <c r="AV92" s="21">
        <v>1</v>
      </c>
      <c r="AW92" s="45">
        <f t="shared" si="7"/>
        <v>6.25</v>
      </c>
      <c r="AX92">
        <v>5.2</v>
      </c>
      <c r="AY92" s="23">
        <v>3.0339999999999998</v>
      </c>
      <c r="AZ92">
        <v>2.0790000000000002</v>
      </c>
      <c r="BA92">
        <v>2.5339999999999998</v>
      </c>
      <c r="BB92">
        <v>7</v>
      </c>
      <c r="BD92" t="s">
        <v>555</v>
      </c>
      <c r="BE92">
        <v>15</v>
      </c>
      <c r="BF92" s="21">
        <v>1</v>
      </c>
      <c r="BG92" s="25">
        <v>2.847</v>
      </c>
      <c r="BH92" s="21">
        <v>0</v>
      </c>
      <c r="BK92" t="s">
        <v>299</v>
      </c>
      <c r="BL92">
        <v>2</v>
      </c>
      <c r="BM92">
        <v>0.79110000000000003</v>
      </c>
      <c r="BO92" s="87" t="s">
        <v>586</v>
      </c>
      <c r="BP92">
        <v>5.2692307692307692</v>
      </c>
    </row>
    <row r="93" spans="1:68" x14ac:dyDescent="0.25">
      <c r="A93" s="43" t="s">
        <v>564</v>
      </c>
      <c r="B93" s="46" t="s">
        <v>517</v>
      </c>
      <c r="C93">
        <v>1</v>
      </c>
      <c r="D93">
        <v>2004</v>
      </c>
      <c r="E93" s="20">
        <v>4</v>
      </c>
      <c r="F93" s="20">
        <v>4</v>
      </c>
      <c r="G93" s="44">
        <v>6.25</v>
      </c>
      <c r="H93" s="44">
        <v>100</v>
      </c>
      <c r="J93" s="43" t="s">
        <v>564</v>
      </c>
      <c r="K93" s="46" t="s">
        <v>517</v>
      </c>
      <c r="L93">
        <v>1</v>
      </c>
      <c r="M93">
        <v>2004</v>
      </c>
      <c r="N93" s="13">
        <v>3</v>
      </c>
      <c r="O93" s="13">
        <v>3</v>
      </c>
      <c r="P93" s="44">
        <v>7.333333333333333</v>
      </c>
      <c r="Q93" s="45">
        <f t="shared" si="5"/>
        <v>100</v>
      </c>
      <c r="R93">
        <v>0</v>
      </c>
      <c r="S93">
        <v>0</v>
      </c>
      <c r="T93">
        <v>0</v>
      </c>
      <c r="V93" s="43" t="s">
        <v>564</v>
      </c>
      <c r="W93">
        <v>187.5661645962733</v>
      </c>
      <c r="X93" s="44">
        <v>187.5661645962733</v>
      </c>
      <c r="Y93" s="23"/>
      <c r="Z93" s="44">
        <f t="shared" si="6"/>
        <v>100</v>
      </c>
      <c r="AA93" s="44">
        <f t="shared" si="4"/>
        <v>0</v>
      </c>
      <c r="AB93" s="25">
        <v>4.5</v>
      </c>
      <c r="AE93" t="s">
        <v>426</v>
      </c>
      <c r="AF93">
        <v>0.17499999999999999</v>
      </c>
      <c r="AG93">
        <v>14.10075</v>
      </c>
      <c r="AH93">
        <v>15.600249999999999</v>
      </c>
      <c r="AJ93" t="s">
        <v>762</v>
      </c>
      <c r="AK93">
        <v>85</v>
      </c>
      <c r="AN93" t="s">
        <v>495</v>
      </c>
      <c r="AO93" s="8">
        <v>41.7</v>
      </c>
      <c r="AP93" s="25">
        <v>313.66499999999996</v>
      </c>
      <c r="AR93" t="s">
        <v>564</v>
      </c>
      <c r="AS93">
        <v>4</v>
      </c>
      <c r="AT93">
        <v>25</v>
      </c>
      <c r="AU93">
        <v>4</v>
      </c>
      <c r="AV93" s="21">
        <v>0</v>
      </c>
      <c r="AW93" s="45">
        <f t="shared" si="7"/>
        <v>0</v>
      </c>
      <c r="AX93">
        <v>6.25</v>
      </c>
      <c r="AY93" s="23">
        <v>1.488</v>
      </c>
      <c r="AZ93">
        <v>0</v>
      </c>
      <c r="BA93">
        <v>1.1890000000000001</v>
      </c>
      <c r="BB93">
        <v>1</v>
      </c>
      <c r="BD93" t="s">
        <v>564</v>
      </c>
      <c r="BE93">
        <v>4</v>
      </c>
      <c r="BF93" s="21">
        <v>0</v>
      </c>
      <c r="BG93" s="25">
        <v>1.488</v>
      </c>
      <c r="BH93" s="21" t="s">
        <v>925</v>
      </c>
      <c r="BK93" t="s">
        <v>307</v>
      </c>
      <c r="BL93">
        <v>2</v>
      </c>
      <c r="BM93">
        <v>0.83989999999999998</v>
      </c>
      <c r="BO93" s="87" t="s">
        <v>595</v>
      </c>
      <c r="BP93">
        <v>4.25</v>
      </c>
    </row>
    <row r="94" spans="1:68" x14ac:dyDescent="0.25">
      <c r="A94" s="43" t="s">
        <v>565</v>
      </c>
      <c r="B94" s="46" t="s">
        <v>517</v>
      </c>
      <c r="C94">
        <v>2</v>
      </c>
      <c r="D94">
        <v>2017</v>
      </c>
      <c r="E94" s="20">
        <v>6</v>
      </c>
      <c r="F94" s="20">
        <v>5</v>
      </c>
      <c r="G94" s="44">
        <v>7.2</v>
      </c>
      <c r="H94" s="44">
        <v>83.333333333333343</v>
      </c>
      <c r="J94" s="43" t="s">
        <v>565</v>
      </c>
      <c r="K94" s="46" t="s">
        <v>517</v>
      </c>
      <c r="L94">
        <v>2</v>
      </c>
      <c r="M94">
        <v>2017</v>
      </c>
      <c r="N94" s="13">
        <v>6</v>
      </c>
      <c r="O94" s="13">
        <v>5</v>
      </c>
      <c r="P94" s="44">
        <v>7.2</v>
      </c>
      <c r="Q94" s="45">
        <f t="shared" si="5"/>
        <v>83.333333333333343</v>
      </c>
      <c r="R94">
        <v>0</v>
      </c>
      <c r="S94">
        <v>0</v>
      </c>
      <c r="T94">
        <v>0</v>
      </c>
      <c r="V94" s="43" t="s">
        <v>565</v>
      </c>
      <c r="W94">
        <v>181.4837</v>
      </c>
      <c r="X94" s="44">
        <v>181.4837</v>
      </c>
      <c r="Y94" s="23"/>
      <c r="Z94" s="44">
        <f t="shared" si="6"/>
        <v>100</v>
      </c>
      <c r="AA94" s="44">
        <f t="shared" si="4"/>
        <v>0</v>
      </c>
      <c r="AB94" s="25">
        <v>4.666666666666667</v>
      </c>
      <c r="AE94" t="s">
        <v>615</v>
      </c>
      <c r="AF94">
        <v>13.857142857142858</v>
      </c>
      <c r="AG94">
        <v>81.285714285714292</v>
      </c>
      <c r="AH94">
        <v>13.142857142857142</v>
      </c>
      <c r="AJ94" t="s">
        <v>766</v>
      </c>
      <c r="AK94">
        <v>89.671666666666667</v>
      </c>
      <c r="AN94" t="s">
        <v>497</v>
      </c>
      <c r="AO94" s="8">
        <v>10.25</v>
      </c>
      <c r="AP94" s="25">
        <v>201.36249999999998</v>
      </c>
      <c r="AR94" t="s">
        <v>565</v>
      </c>
      <c r="AS94">
        <v>5</v>
      </c>
      <c r="AT94">
        <v>36</v>
      </c>
      <c r="AU94">
        <v>5</v>
      </c>
      <c r="AV94" s="21">
        <v>0</v>
      </c>
      <c r="AW94" s="45">
        <f t="shared" si="7"/>
        <v>0</v>
      </c>
      <c r="AX94">
        <v>7.2</v>
      </c>
      <c r="AY94" s="23">
        <v>1.91</v>
      </c>
      <c r="AZ94" t="s">
        <v>925</v>
      </c>
      <c r="BA94">
        <v>1.91</v>
      </c>
      <c r="BB94" t="s">
        <v>925</v>
      </c>
      <c r="BD94" t="s">
        <v>565</v>
      </c>
      <c r="BE94">
        <v>5</v>
      </c>
      <c r="BF94" s="21">
        <v>0</v>
      </c>
      <c r="BG94" s="25">
        <v>1.722</v>
      </c>
      <c r="BH94" s="21" t="s">
        <v>925</v>
      </c>
      <c r="BK94" t="s">
        <v>637</v>
      </c>
      <c r="BL94">
        <v>1</v>
      </c>
      <c r="BM94">
        <v>0</v>
      </c>
      <c r="BO94" s="87" t="s">
        <v>596</v>
      </c>
      <c r="BP94">
        <v>3</v>
      </c>
    </row>
    <row r="95" spans="1:68" x14ac:dyDescent="0.25">
      <c r="A95" s="43" t="s">
        <v>574</v>
      </c>
      <c r="B95" s="46" t="s">
        <v>517</v>
      </c>
      <c r="C95">
        <v>1</v>
      </c>
      <c r="D95">
        <v>2004</v>
      </c>
      <c r="E95" s="20">
        <v>10</v>
      </c>
      <c r="F95" s="20">
        <v>9</v>
      </c>
      <c r="G95" s="44">
        <v>5.7</v>
      </c>
      <c r="H95" s="44">
        <v>90</v>
      </c>
      <c r="J95" s="43" t="s">
        <v>574</v>
      </c>
      <c r="K95" s="46" t="s">
        <v>517</v>
      </c>
      <c r="L95">
        <v>1</v>
      </c>
      <c r="M95">
        <v>2004</v>
      </c>
      <c r="N95" s="13">
        <v>5</v>
      </c>
      <c r="O95" s="13">
        <v>5</v>
      </c>
      <c r="P95" s="44">
        <v>6.4</v>
      </c>
      <c r="Q95" s="45">
        <f t="shared" si="5"/>
        <v>100</v>
      </c>
      <c r="R95">
        <v>0</v>
      </c>
      <c r="S95">
        <v>0</v>
      </c>
      <c r="T95">
        <v>0</v>
      </c>
      <c r="V95" s="43" t="s">
        <v>574</v>
      </c>
      <c r="W95">
        <v>248.66033333333334</v>
      </c>
      <c r="X95" s="44">
        <v>231.16033333333334</v>
      </c>
      <c r="Y95" s="23"/>
      <c r="Z95" s="44">
        <f t="shared" si="6"/>
        <v>92.96228724324078</v>
      </c>
      <c r="AA95" s="44">
        <f t="shared" si="4"/>
        <v>0</v>
      </c>
      <c r="AB95" s="25">
        <v>4</v>
      </c>
      <c r="AE95" t="s">
        <v>617</v>
      </c>
      <c r="AF95">
        <v>7.5</v>
      </c>
      <c r="AG95">
        <v>36.214285714285715</v>
      </c>
      <c r="AH95">
        <v>23.571428571428573</v>
      </c>
      <c r="AJ95" t="s">
        <v>154</v>
      </c>
      <c r="AK95">
        <v>2.6850000000000001</v>
      </c>
      <c r="AN95" t="s">
        <v>500</v>
      </c>
      <c r="AO95" s="8">
        <v>26.900000000000002</v>
      </c>
      <c r="AP95" s="25">
        <v>218.40500000000003</v>
      </c>
      <c r="AR95" t="s">
        <v>574</v>
      </c>
      <c r="AS95">
        <v>10</v>
      </c>
      <c r="AT95">
        <v>57</v>
      </c>
      <c r="AU95">
        <v>10</v>
      </c>
      <c r="AV95" s="21">
        <v>0</v>
      </c>
      <c r="AW95" s="45">
        <f t="shared" si="7"/>
        <v>0</v>
      </c>
      <c r="AX95">
        <v>5.7</v>
      </c>
      <c r="AY95" s="23">
        <v>2.4350000000000001</v>
      </c>
      <c r="AZ95">
        <v>1.7330000000000001</v>
      </c>
      <c r="BA95">
        <v>1.722</v>
      </c>
      <c r="BB95">
        <v>5</v>
      </c>
      <c r="BD95" t="s">
        <v>574</v>
      </c>
      <c r="BE95">
        <v>10</v>
      </c>
      <c r="BF95" s="21">
        <v>0</v>
      </c>
      <c r="BG95" s="25">
        <v>2.4350000000000001</v>
      </c>
      <c r="BH95" s="21" t="s">
        <v>925</v>
      </c>
      <c r="BK95" t="s">
        <v>639</v>
      </c>
      <c r="BL95">
        <v>2</v>
      </c>
      <c r="BM95">
        <v>0.7722</v>
      </c>
      <c r="BO95" s="87" t="s">
        <v>605</v>
      </c>
      <c r="BP95">
        <v>4.5</v>
      </c>
    </row>
    <row r="96" spans="1:68" x14ac:dyDescent="0.25">
      <c r="A96" s="43" t="s">
        <v>575</v>
      </c>
      <c r="B96" s="46" t="s">
        <v>517</v>
      </c>
      <c r="C96">
        <v>2</v>
      </c>
      <c r="D96">
        <v>2017</v>
      </c>
      <c r="E96" s="20">
        <v>8</v>
      </c>
      <c r="F96" s="20">
        <v>6</v>
      </c>
      <c r="G96" s="44">
        <v>7.166666666666667</v>
      </c>
      <c r="H96" s="44">
        <v>75</v>
      </c>
      <c r="J96" s="43" t="s">
        <v>575</v>
      </c>
      <c r="K96" s="46" t="s">
        <v>517</v>
      </c>
      <c r="L96">
        <v>2</v>
      </c>
      <c r="M96">
        <v>2017</v>
      </c>
      <c r="N96" s="13">
        <v>8</v>
      </c>
      <c r="O96" s="13">
        <v>6</v>
      </c>
      <c r="P96" s="44">
        <v>7.166666666666667</v>
      </c>
      <c r="Q96" s="45">
        <f t="shared" si="5"/>
        <v>75</v>
      </c>
      <c r="R96">
        <v>0</v>
      </c>
      <c r="S96">
        <v>0</v>
      </c>
      <c r="T96">
        <v>0</v>
      </c>
      <c r="V96" s="43" t="s">
        <v>575</v>
      </c>
      <c r="W96">
        <v>155.69122331691298</v>
      </c>
      <c r="X96" s="44">
        <v>155.69122331691298</v>
      </c>
      <c r="Y96" s="23"/>
      <c r="Z96" s="44">
        <f t="shared" si="6"/>
        <v>100</v>
      </c>
      <c r="AA96" s="44">
        <f t="shared" si="4"/>
        <v>0</v>
      </c>
      <c r="AB96" s="25">
        <v>4.7142857142857144</v>
      </c>
      <c r="AE96" t="s">
        <v>161</v>
      </c>
      <c r="AF96">
        <v>43.3825</v>
      </c>
      <c r="AG96">
        <v>38.776250000000005</v>
      </c>
      <c r="AH96">
        <v>7.6262499999999998</v>
      </c>
      <c r="AJ96" t="s">
        <v>157</v>
      </c>
      <c r="AK96">
        <v>53.157499999999999</v>
      </c>
      <c r="AN96" t="s">
        <v>501</v>
      </c>
      <c r="AO96" s="8">
        <v>8.25</v>
      </c>
      <c r="AP96" s="25">
        <v>165.21250000000001</v>
      </c>
      <c r="AR96" t="s">
        <v>575</v>
      </c>
      <c r="AS96">
        <v>6</v>
      </c>
      <c r="AT96">
        <v>43</v>
      </c>
      <c r="AU96">
        <v>7</v>
      </c>
      <c r="AV96" s="21">
        <v>0</v>
      </c>
      <c r="AW96" s="45">
        <f t="shared" si="7"/>
        <v>0</v>
      </c>
      <c r="AX96">
        <v>7.166666666666667</v>
      </c>
      <c r="AY96" s="23">
        <v>2.2090000000000001</v>
      </c>
      <c r="AZ96" t="s">
        <v>925</v>
      </c>
      <c r="BA96">
        <v>2.2090000000000001</v>
      </c>
      <c r="BB96" t="s">
        <v>925</v>
      </c>
      <c r="BD96" t="s">
        <v>575</v>
      </c>
      <c r="BE96">
        <v>7</v>
      </c>
      <c r="BF96" s="21">
        <v>0</v>
      </c>
      <c r="BG96" s="25">
        <v>2.073</v>
      </c>
      <c r="BH96" s="21" t="s">
        <v>925</v>
      </c>
      <c r="BK96" t="s">
        <v>649</v>
      </c>
      <c r="BL96">
        <v>1</v>
      </c>
      <c r="BM96">
        <v>0</v>
      </c>
      <c r="BO96" s="87" t="s">
        <v>606</v>
      </c>
      <c r="BP96">
        <v>4.2142857142857144</v>
      </c>
    </row>
    <row r="97" spans="1:68" x14ac:dyDescent="0.25">
      <c r="A97" s="43" t="s">
        <v>584</v>
      </c>
      <c r="B97" s="46" t="s">
        <v>517</v>
      </c>
      <c r="C97">
        <v>1</v>
      </c>
      <c r="D97">
        <v>2004</v>
      </c>
      <c r="E97" s="20">
        <v>12</v>
      </c>
      <c r="F97" s="20">
        <v>3</v>
      </c>
      <c r="G97" s="44">
        <v>5.583333333333333</v>
      </c>
      <c r="H97" s="44">
        <v>25</v>
      </c>
      <c r="J97" s="43" t="s">
        <v>584</v>
      </c>
      <c r="K97" s="46" t="s">
        <v>517</v>
      </c>
      <c r="L97">
        <v>1</v>
      </c>
      <c r="M97">
        <v>2004</v>
      </c>
      <c r="N97" s="13">
        <v>1</v>
      </c>
      <c r="O97" s="13">
        <v>1</v>
      </c>
      <c r="P97" s="44">
        <v>7</v>
      </c>
      <c r="Q97" s="45">
        <f t="shared" si="5"/>
        <v>100</v>
      </c>
      <c r="R97">
        <v>0</v>
      </c>
      <c r="S97">
        <v>0</v>
      </c>
      <c r="T97">
        <v>0</v>
      </c>
      <c r="V97" s="43" t="s">
        <v>584</v>
      </c>
      <c r="W97">
        <v>384.70978567104817</v>
      </c>
      <c r="X97" s="44">
        <v>110.76040172166427</v>
      </c>
      <c r="Y97" s="23"/>
      <c r="Z97" s="44">
        <f t="shared" si="6"/>
        <v>28.790637994420969</v>
      </c>
      <c r="AA97" s="44">
        <f t="shared" si="4"/>
        <v>0</v>
      </c>
      <c r="AB97" s="25">
        <v>3.75</v>
      </c>
      <c r="AE97" t="s">
        <v>164</v>
      </c>
      <c r="AF97">
        <v>15.317499999999999</v>
      </c>
      <c r="AG97">
        <v>6.03125</v>
      </c>
      <c r="AH97">
        <v>6.4012500000000001</v>
      </c>
      <c r="AJ97" t="s">
        <v>420</v>
      </c>
      <c r="AK97">
        <v>2.2749999999999999</v>
      </c>
      <c r="AN97" t="s">
        <v>504</v>
      </c>
      <c r="AO97" s="8">
        <v>52.875</v>
      </c>
      <c r="AP97" s="25">
        <v>307.04375000000005</v>
      </c>
      <c r="AR97" t="s">
        <v>584</v>
      </c>
      <c r="AS97">
        <v>12</v>
      </c>
      <c r="AT97">
        <v>67</v>
      </c>
      <c r="AU97">
        <v>12</v>
      </c>
      <c r="AV97" s="21">
        <v>0</v>
      </c>
      <c r="AW97" s="45">
        <f t="shared" si="7"/>
        <v>0</v>
      </c>
      <c r="AX97">
        <v>5.583333333333333</v>
      </c>
      <c r="AY97" s="23">
        <v>2.6160000000000001</v>
      </c>
      <c r="AZ97">
        <v>2.5289999999999999</v>
      </c>
      <c r="BA97">
        <v>0</v>
      </c>
      <c r="BB97">
        <v>11</v>
      </c>
      <c r="BD97" t="s">
        <v>584</v>
      </c>
      <c r="BE97">
        <v>12</v>
      </c>
      <c r="BF97" s="21">
        <v>0</v>
      </c>
      <c r="BG97" s="25">
        <v>2.6160000000000001</v>
      </c>
      <c r="BH97" s="21" t="s">
        <v>925</v>
      </c>
      <c r="BK97" t="s">
        <v>659</v>
      </c>
      <c r="BL97">
        <v>1</v>
      </c>
      <c r="BM97">
        <v>0</v>
      </c>
      <c r="BO97" s="87" t="s">
        <v>745</v>
      </c>
      <c r="BP97">
        <v>5</v>
      </c>
    </row>
    <row r="98" spans="1:68" x14ac:dyDescent="0.25">
      <c r="A98" s="43" t="s">
        <v>586</v>
      </c>
      <c r="B98" s="46" t="s">
        <v>517</v>
      </c>
      <c r="C98">
        <v>2</v>
      </c>
      <c r="D98">
        <v>2016</v>
      </c>
      <c r="E98" s="20">
        <v>20</v>
      </c>
      <c r="F98" s="20">
        <v>8</v>
      </c>
      <c r="G98" s="44">
        <v>5.1944444444444446</v>
      </c>
      <c r="H98" s="44">
        <v>40</v>
      </c>
      <c r="J98" s="43" t="s">
        <v>586</v>
      </c>
      <c r="K98" s="46" t="s">
        <v>517</v>
      </c>
      <c r="L98">
        <v>2</v>
      </c>
      <c r="M98">
        <v>2016</v>
      </c>
      <c r="N98" s="13">
        <v>5</v>
      </c>
      <c r="O98" s="13">
        <v>3</v>
      </c>
      <c r="P98" s="44">
        <v>5</v>
      </c>
      <c r="Q98" s="45">
        <f t="shared" si="5"/>
        <v>60</v>
      </c>
      <c r="R98">
        <v>5</v>
      </c>
      <c r="S98">
        <v>5</v>
      </c>
      <c r="T98">
        <v>0</v>
      </c>
      <c r="V98" s="43" t="s">
        <v>586</v>
      </c>
      <c r="W98">
        <v>282.06148162182649</v>
      </c>
      <c r="X98" s="44">
        <v>142.81148162182646</v>
      </c>
      <c r="Y98" s="23">
        <v>0.21428571428571427</v>
      </c>
      <c r="Z98" s="44">
        <f t="shared" si="6"/>
        <v>50.631330729979197</v>
      </c>
      <c r="AA98" s="44">
        <f t="shared" si="4"/>
        <v>7.597127869200429E-2</v>
      </c>
      <c r="AB98" s="25">
        <v>3.7222222222222223</v>
      </c>
      <c r="AE98" t="s">
        <v>168</v>
      </c>
      <c r="AF98">
        <v>19.813749999999995</v>
      </c>
      <c r="AG98">
        <v>80.270000000000024</v>
      </c>
      <c r="AH98">
        <v>4.1075000000000017</v>
      </c>
      <c r="AJ98" t="s">
        <v>426</v>
      </c>
      <c r="AK98">
        <v>56.826000000000001</v>
      </c>
      <c r="AN98" t="s">
        <v>506</v>
      </c>
      <c r="AO98" s="8">
        <v>11.75</v>
      </c>
      <c r="AP98" s="25">
        <v>256.28750000000002</v>
      </c>
      <c r="AR98" t="s">
        <v>586</v>
      </c>
      <c r="AS98">
        <v>18</v>
      </c>
      <c r="AT98">
        <v>93.5</v>
      </c>
      <c r="AU98">
        <v>19</v>
      </c>
      <c r="AV98" s="21">
        <v>1</v>
      </c>
      <c r="AW98" s="45">
        <f t="shared" si="7"/>
        <v>5</v>
      </c>
      <c r="AX98">
        <v>5.1944444444444446</v>
      </c>
      <c r="AY98" s="23">
        <v>3.1459999999999999</v>
      </c>
      <c r="AZ98">
        <v>2.8570000000000002</v>
      </c>
      <c r="BA98">
        <v>1.732</v>
      </c>
      <c r="BB98">
        <v>15</v>
      </c>
      <c r="BD98" t="s">
        <v>586</v>
      </c>
      <c r="BE98">
        <v>19</v>
      </c>
      <c r="BF98" s="21">
        <v>1</v>
      </c>
      <c r="BG98" s="25">
        <v>3.0939999999999999</v>
      </c>
      <c r="BH98" s="21">
        <v>0</v>
      </c>
      <c r="BK98" t="s">
        <v>218</v>
      </c>
      <c r="BL98">
        <v>1</v>
      </c>
      <c r="BM98">
        <v>0</v>
      </c>
      <c r="BO98" s="87" t="s">
        <v>751</v>
      </c>
      <c r="BP98">
        <v>5.5</v>
      </c>
    </row>
    <row r="99" spans="1:68" x14ac:dyDescent="0.25">
      <c r="A99" s="43" t="s">
        <v>595</v>
      </c>
      <c r="B99" s="46" t="s">
        <v>517</v>
      </c>
      <c r="C99">
        <v>1</v>
      </c>
      <c r="D99">
        <v>2004</v>
      </c>
      <c r="E99" s="20">
        <v>8</v>
      </c>
      <c r="F99" s="20">
        <v>8</v>
      </c>
      <c r="G99" s="44">
        <v>5</v>
      </c>
      <c r="H99" s="44">
        <v>100</v>
      </c>
      <c r="J99" s="43" t="s">
        <v>595</v>
      </c>
      <c r="K99" s="46" t="s">
        <v>517</v>
      </c>
      <c r="L99">
        <v>1</v>
      </c>
      <c r="M99">
        <v>2004</v>
      </c>
      <c r="N99" s="13">
        <v>4</v>
      </c>
      <c r="O99" s="13">
        <v>4</v>
      </c>
      <c r="P99" s="44">
        <v>5.75</v>
      </c>
      <c r="Q99" s="45">
        <f t="shared" si="5"/>
        <v>100</v>
      </c>
      <c r="R99">
        <v>0</v>
      </c>
      <c r="S99">
        <v>0</v>
      </c>
      <c r="T99">
        <v>0</v>
      </c>
      <c r="V99" s="43" t="s">
        <v>595</v>
      </c>
      <c r="W99">
        <v>223.89176245210729</v>
      </c>
      <c r="X99" s="44">
        <v>223.89176245210729</v>
      </c>
      <c r="Y99" s="23"/>
      <c r="Z99" s="44">
        <f t="shared" si="6"/>
        <v>100</v>
      </c>
      <c r="AA99" s="44">
        <f t="shared" si="4"/>
        <v>0</v>
      </c>
      <c r="AB99" s="25">
        <v>4.125</v>
      </c>
      <c r="AE99" t="s">
        <v>171</v>
      </c>
      <c r="AF99">
        <v>66.202500000000015</v>
      </c>
      <c r="AG99">
        <v>81.71875</v>
      </c>
      <c r="AH99">
        <v>25.307499999999994</v>
      </c>
      <c r="AJ99" t="s">
        <v>615</v>
      </c>
      <c r="AK99">
        <v>9.0714285714285712</v>
      </c>
      <c r="AN99" t="s">
        <v>509</v>
      </c>
      <c r="AO99" s="8">
        <v>25.9</v>
      </c>
      <c r="AP99" s="25">
        <v>173.45499999999996</v>
      </c>
      <c r="AR99" t="s">
        <v>595</v>
      </c>
      <c r="AS99">
        <v>8</v>
      </c>
      <c r="AT99">
        <v>40</v>
      </c>
      <c r="AU99">
        <v>8</v>
      </c>
      <c r="AV99" s="21">
        <v>0</v>
      </c>
      <c r="AW99" s="45">
        <f t="shared" si="7"/>
        <v>0</v>
      </c>
      <c r="AX99">
        <v>5</v>
      </c>
      <c r="AY99" s="23">
        <v>2.206</v>
      </c>
      <c r="AZ99">
        <v>1.5069999999999999</v>
      </c>
      <c r="BA99">
        <v>1.488</v>
      </c>
      <c r="BB99">
        <v>4</v>
      </c>
      <c r="BD99" t="s">
        <v>595</v>
      </c>
      <c r="BE99">
        <v>8</v>
      </c>
      <c r="BF99" s="21">
        <v>0</v>
      </c>
      <c r="BG99" s="25">
        <v>2.206</v>
      </c>
      <c r="BH99" s="21" t="s">
        <v>925</v>
      </c>
      <c r="BK99" t="s">
        <v>221</v>
      </c>
      <c r="BL99">
        <v>6</v>
      </c>
      <c r="BM99">
        <v>1.8360000000000001</v>
      </c>
      <c r="BO99" s="87" t="s">
        <v>276</v>
      </c>
      <c r="BP99">
        <v>3</v>
      </c>
    </row>
    <row r="100" spans="1:68" x14ac:dyDescent="0.25">
      <c r="A100" s="43" t="s">
        <v>596</v>
      </c>
      <c r="B100" s="46" t="s">
        <v>517</v>
      </c>
      <c r="C100">
        <v>2</v>
      </c>
      <c r="D100">
        <v>2016</v>
      </c>
      <c r="E100" s="20">
        <v>9</v>
      </c>
      <c r="F100" s="20">
        <v>8</v>
      </c>
      <c r="G100" s="44">
        <v>4.666666666666667</v>
      </c>
      <c r="H100" s="44">
        <v>88.888888888888886</v>
      </c>
      <c r="J100" s="43" t="s">
        <v>596</v>
      </c>
      <c r="K100" s="46" t="s">
        <v>517</v>
      </c>
      <c r="L100">
        <v>2</v>
      </c>
      <c r="M100">
        <v>2016</v>
      </c>
      <c r="N100" s="13">
        <v>5</v>
      </c>
      <c r="O100" s="13">
        <v>5</v>
      </c>
      <c r="P100" s="44">
        <v>6</v>
      </c>
      <c r="Q100" s="45">
        <f t="shared" si="5"/>
        <v>100</v>
      </c>
      <c r="R100">
        <v>0</v>
      </c>
      <c r="S100">
        <v>0</v>
      </c>
      <c r="T100">
        <v>0</v>
      </c>
      <c r="V100" s="43" t="s">
        <v>596</v>
      </c>
      <c r="W100">
        <v>177.65</v>
      </c>
      <c r="X100" s="44">
        <v>170.15</v>
      </c>
      <c r="Y100" s="23"/>
      <c r="Z100" s="44">
        <f t="shared" si="6"/>
        <v>95.778215592457087</v>
      </c>
      <c r="AA100" s="44">
        <f t="shared" si="4"/>
        <v>0</v>
      </c>
      <c r="AB100" s="25">
        <v>4.1111111111111107</v>
      </c>
      <c r="AE100" t="s">
        <v>175</v>
      </c>
      <c r="AF100">
        <v>3.7812500000000009</v>
      </c>
      <c r="AG100">
        <v>96.513750000000002</v>
      </c>
      <c r="AH100">
        <v>7.1562499999999991</v>
      </c>
      <c r="AJ100" t="s">
        <v>617</v>
      </c>
      <c r="AK100">
        <v>10.857142857142858</v>
      </c>
      <c r="AN100" t="s">
        <v>511</v>
      </c>
      <c r="AO100" s="8">
        <v>36</v>
      </c>
      <c r="AP100" s="25">
        <v>743.2</v>
      </c>
      <c r="AR100" t="s">
        <v>596</v>
      </c>
      <c r="AS100">
        <v>9</v>
      </c>
      <c r="AT100">
        <v>42</v>
      </c>
      <c r="AU100">
        <v>9</v>
      </c>
      <c r="AV100" s="21">
        <v>0</v>
      </c>
      <c r="AW100" s="45">
        <f t="shared" si="7"/>
        <v>0</v>
      </c>
      <c r="AX100">
        <v>4.666666666666667</v>
      </c>
      <c r="AY100" s="23">
        <v>2.3330000000000002</v>
      </c>
      <c r="AZ100">
        <v>1.51</v>
      </c>
      <c r="BA100">
        <v>1.726</v>
      </c>
      <c r="BB100">
        <v>4</v>
      </c>
      <c r="BD100" t="s">
        <v>596</v>
      </c>
      <c r="BE100">
        <v>9</v>
      </c>
      <c r="BF100" s="21">
        <v>0</v>
      </c>
      <c r="BG100" s="25">
        <v>2.3330000000000002</v>
      </c>
      <c r="BH100" s="21" t="s">
        <v>925</v>
      </c>
      <c r="BK100" t="s">
        <v>435</v>
      </c>
      <c r="BL100">
        <v>3</v>
      </c>
      <c r="BM100">
        <v>1.1719999999999999</v>
      </c>
      <c r="BO100" s="87" t="s">
        <v>280</v>
      </c>
      <c r="BP100">
        <v>3</v>
      </c>
    </row>
    <row r="101" spans="1:68" x14ac:dyDescent="0.25">
      <c r="A101" s="43" t="s">
        <v>605</v>
      </c>
      <c r="B101" s="46" t="s">
        <v>517</v>
      </c>
      <c r="C101">
        <v>1</v>
      </c>
      <c r="D101">
        <v>2004</v>
      </c>
      <c r="E101" s="20">
        <v>14</v>
      </c>
      <c r="F101" s="20">
        <v>10</v>
      </c>
      <c r="G101" s="44">
        <v>5.5769230769230766</v>
      </c>
      <c r="H101" s="44">
        <v>71.428571428571431</v>
      </c>
      <c r="J101" s="43" t="s">
        <v>605</v>
      </c>
      <c r="K101" s="46" t="s">
        <v>517</v>
      </c>
      <c r="L101">
        <v>1</v>
      </c>
      <c r="M101">
        <v>2004</v>
      </c>
      <c r="N101" s="13">
        <v>7</v>
      </c>
      <c r="O101" s="13">
        <v>6</v>
      </c>
      <c r="P101" s="44">
        <v>6.833333333333333</v>
      </c>
      <c r="Q101" s="45">
        <f t="shared" si="5"/>
        <v>85.714285714285708</v>
      </c>
      <c r="R101">
        <v>0</v>
      </c>
      <c r="S101">
        <v>0</v>
      </c>
      <c r="T101">
        <v>0</v>
      </c>
      <c r="V101" s="43" t="s">
        <v>605</v>
      </c>
      <c r="W101">
        <v>274.94146825396825</v>
      </c>
      <c r="X101" s="44">
        <v>241.7748015873016</v>
      </c>
      <c r="Y101" s="23"/>
      <c r="Z101" s="44">
        <f t="shared" si="6"/>
        <v>87.936826380795338</v>
      </c>
      <c r="AA101" s="44">
        <f t="shared" si="4"/>
        <v>0</v>
      </c>
      <c r="AB101" s="25">
        <v>4</v>
      </c>
      <c r="AE101" t="s">
        <v>178</v>
      </c>
      <c r="AF101">
        <v>3.0024999999999999</v>
      </c>
      <c r="AG101">
        <v>77.78125</v>
      </c>
      <c r="AH101">
        <v>15.481249999999998</v>
      </c>
      <c r="AJ101" t="s">
        <v>161</v>
      </c>
      <c r="AK101">
        <v>85.793749999999989</v>
      </c>
      <c r="AN101" t="s">
        <v>514</v>
      </c>
      <c r="AO101" s="8">
        <v>63</v>
      </c>
      <c r="AP101" s="25">
        <v>235.85000000000002</v>
      </c>
      <c r="AR101" t="s">
        <v>605</v>
      </c>
      <c r="AS101">
        <v>13</v>
      </c>
      <c r="AT101">
        <v>72.5</v>
      </c>
      <c r="AU101">
        <v>13</v>
      </c>
      <c r="AV101" s="21">
        <v>0</v>
      </c>
      <c r="AW101" s="45">
        <f t="shared" si="7"/>
        <v>0</v>
      </c>
      <c r="AX101">
        <v>5.5769230769230766</v>
      </c>
      <c r="AY101" s="23">
        <v>2.78</v>
      </c>
      <c r="AZ101">
        <v>2.0870000000000002</v>
      </c>
      <c r="BA101">
        <v>2.0680000000000001</v>
      </c>
      <c r="BB101">
        <v>7</v>
      </c>
      <c r="BD101" t="s">
        <v>605</v>
      </c>
      <c r="BE101">
        <v>13</v>
      </c>
      <c r="BF101" s="21">
        <v>0</v>
      </c>
      <c r="BG101" s="25">
        <v>2.7040000000000002</v>
      </c>
      <c r="BH101" s="21" t="s">
        <v>925</v>
      </c>
      <c r="BK101" t="s">
        <v>437</v>
      </c>
      <c r="BL101">
        <v>4</v>
      </c>
      <c r="BM101">
        <v>1.494</v>
      </c>
      <c r="BO101" s="87" t="s">
        <v>762</v>
      </c>
      <c r="BP101">
        <v>8</v>
      </c>
    </row>
    <row r="102" spans="1:68" x14ac:dyDescent="0.25">
      <c r="A102" s="43" t="s">
        <v>606</v>
      </c>
      <c r="B102" s="46" t="s">
        <v>517</v>
      </c>
      <c r="C102">
        <v>2</v>
      </c>
      <c r="D102">
        <v>2016</v>
      </c>
      <c r="E102" s="20">
        <v>15</v>
      </c>
      <c r="F102" s="20">
        <v>8</v>
      </c>
      <c r="G102" s="44">
        <v>4.7307692307692308</v>
      </c>
      <c r="H102" s="44">
        <v>53.333333333333336</v>
      </c>
      <c r="J102" s="43" t="s">
        <v>606</v>
      </c>
      <c r="K102" s="46" t="s">
        <v>517</v>
      </c>
      <c r="L102">
        <v>2</v>
      </c>
      <c r="M102">
        <v>2016</v>
      </c>
      <c r="N102" s="13">
        <v>7</v>
      </c>
      <c r="O102" s="13">
        <v>4</v>
      </c>
      <c r="P102" s="44">
        <v>5.333333333333333</v>
      </c>
      <c r="Q102" s="45">
        <f t="shared" si="5"/>
        <v>57.142857142857139</v>
      </c>
      <c r="R102">
        <v>6.666666666666667</v>
      </c>
      <c r="S102">
        <v>6.666666666666667</v>
      </c>
      <c r="T102">
        <v>0</v>
      </c>
      <c r="V102" s="43" t="s">
        <v>606</v>
      </c>
      <c r="W102">
        <v>223.70200803274525</v>
      </c>
      <c r="X102" s="44">
        <v>181.20200803274525</v>
      </c>
      <c r="Y102" s="23">
        <v>0.21428571428571427</v>
      </c>
      <c r="Z102" s="44">
        <f t="shared" si="6"/>
        <v>81.001511620861748</v>
      </c>
      <c r="AA102" s="44">
        <f t="shared" si="4"/>
        <v>9.5790697709940698E-2</v>
      </c>
      <c r="AB102" s="25">
        <v>3.6153846153846154</v>
      </c>
      <c r="AE102" t="s">
        <v>182</v>
      </c>
      <c r="AF102">
        <v>1.0349999999999999</v>
      </c>
      <c r="AG102">
        <v>160.32125000000002</v>
      </c>
      <c r="AH102">
        <v>7.1549999999999976</v>
      </c>
      <c r="AJ102" t="s">
        <v>164</v>
      </c>
      <c r="AK102">
        <v>92.647500000000022</v>
      </c>
      <c r="AN102" t="s">
        <v>516</v>
      </c>
      <c r="AO102" s="8">
        <v>1.85</v>
      </c>
      <c r="AP102" s="25">
        <v>16.282500000000002</v>
      </c>
      <c r="AR102" t="s">
        <v>606</v>
      </c>
      <c r="AS102">
        <v>13</v>
      </c>
      <c r="AT102">
        <v>61.5</v>
      </c>
      <c r="AU102">
        <v>13</v>
      </c>
      <c r="AV102" s="21">
        <v>1</v>
      </c>
      <c r="AW102" s="45">
        <f t="shared" si="7"/>
        <v>7.1428571428571423</v>
      </c>
      <c r="AX102">
        <v>4.7307692307692308</v>
      </c>
      <c r="AY102" s="23">
        <v>2.8540000000000001</v>
      </c>
      <c r="AZ102">
        <v>2.222</v>
      </c>
      <c r="BA102">
        <v>2.0739999999999998</v>
      </c>
      <c r="BB102">
        <v>8</v>
      </c>
      <c r="BD102" t="s">
        <v>606</v>
      </c>
      <c r="BE102">
        <v>13</v>
      </c>
      <c r="BF102" s="21">
        <v>1</v>
      </c>
      <c r="BG102" s="25">
        <v>2.7080000000000002</v>
      </c>
      <c r="BH102" s="21">
        <v>0</v>
      </c>
      <c r="BK102" t="s">
        <v>228</v>
      </c>
      <c r="BL102">
        <v>1</v>
      </c>
      <c r="BM102">
        <v>0</v>
      </c>
      <c r="BO102" s="87" t="s">
        <v>766</v>
      </c>
      <c r="BP102">
        <v>8</v>
      </c>
    </row>
    <row r="103" spans="1:68" x14ac:dyDescent="0.25">
      <c r="A103" s="43" t="s">
        <v>745</v>
      </c>
      <c r="B103" s="46" t="s">
        <v>666</v>
      </c>
      <c r="C103">
        <v>1</v>
      </c>
      <c r="D103">
        <v>2013</v>
      </c>
      <c r="E103" s="20">
        <v>17</v>
      </c>
      <c r="F103" s="20">
        <v>12</v>
      </c>
      <c r="G103" s="44">
        <v>5.0666666666666664</v>
      </c>
      <c r="H103" s="44">
        <v>70.588235294117652</v>
      </c>
      <c r="J103" s="43" t="s">
        <v>745</v>
      </c>
      <c r="K103" s="46" t="s">
        <v>666</v>
      </c>
      <c r="L103">
        <v>1</v>
      </c>
      <c r="M103">
        <v>2013</v>
      </c>
      <c r="N103" s="13">
        <v>16</v>
      </c>
      <c r="O103" s="13">
        <v>10</v>
      </c>
      <c r="P103" s="44">
        <v>5.0714285714285712</v>
      </c>
      <c r="Q103" s="45">
        <f t="shared" si="5"/>
        <v>62.5</v>
      </c>
      <c r="R103">
        <v>5.8823529411764701</v>
      </c>
      <c r="S103">
        <v>5.8823529411764701</v>
      </c>
      <c r="T103">
        <v>0</v>
      </c>
      <c r="V103" s="43" t="s">
        <v>745</v>
      </c>
      <c r="W103">
        <v>134.39333333333332</v>
      </c>
      <c r="X103" s="44">
        <v>132.87833333333333</v>
      </c>
      <c r="Y103" s="23">
        <v>0.505</v>
      </c>
      <c r="Z103" s="44">
        <f t="shared" si="6"/>
        <v>98.872711940076414</v>
      </c>
      <c r="AA103" s="44">
        <f t="shared" si="4"/>
        <v>0.37576268664120249</v>
      </c>
      <c r="AB103" s="25">
        <v>4.625</v>
      </c>
      <c r="AE103" t="s">
        <v>186</v>
      </c>
      <c r="AF103">
        <v>0.20125000000000007</v>
      </c>
      <c r="AG103">
        <v>176.40250000000003</v>
      </c>
      <c r="AH103">
        <v>5.6362499999999995</v>
      </c>
      <c r="AJ103" t="s">
        <v>168</v>
      </c>
      <c r="AK103">
        <v>12.291250000000003</v>
      </c>
      <c r="AN103" t="s">
        <v>197</v>
      </c>
      <c r="AO103" s="8">
        <v>51.2</v>
      </c>
      <c r="AP103" s="25">
        <v>320.44</v>
      </c>
      <c r="AR103" t="s">
        <v>745</v>
      </c>
      <c r="AS103">
        <v>15</v>
      </c>
      <c r="AT103">
        <v>76</v>
      </c>
      <c r="AU103">
        <v>14</v>
      </c>
      <c r="AV103" s="21">
        <v>1</v>
      </c>
      <c r="AW103" s="45">
        <f t="shared" si="7"/>
        <v>6.666666666666667</v>
      </c>
      <c r="AX103">
        <v>5.0666666666666664</v>
      </c>
      <c r="AY103" s="23">
        <v>3.01</v>
      </c>
      <c r="AZ103">
        <v>0</v>
      </c>
      <c r="BA103">
        <v>2.9449999999999998</v>
      </c>
      <c r="BB103">
        <v>1</v>
      </c>
      <c r="BD103" t="s">
        <v>745</v>
      </c>
      <c r="BE103">
        <v>14</v>
      </c>
      <c r="BF103" s="21">
        <v>1</v>
      </c>
      <c r="BG103" s="25">
        <v>2.8</v>
      </c>
      <c r="BH103" s="21">
        <v>0</v>
      </c>
      <c r="BO103" s="87" t="s">
        <v>154</v>
      </c>
      <c r="BP103">
        <v>5</v>
      </c>
    </row>
    <row r="104" spans="1:68" x14ac:dyDescent="0.25">
      <c r="A104" s="43" t="s">
        <v>751</v>
      </c>
      <c r="B104" s="46" t="s">
        <v>666</v>
      </c>
      <c r="C104">
        <v>2</v>
      </c>
      <c r="D104">
        <v>2016</v>
      </c>
      <c r="E104" s="20">
        <v>28</v>
      </c>
      <c r="F104" s="20">
        <v>18</v>
      </c>
      <c r="G104" s="44">
        <v>4.7777777777777777</v>
      </c>
      <c r="H104" s="44">
        <v>64.285714285714292</v>
      </c>
      <c r="J104" s="43" t="s">
        <v>751</v>
      </c>
      <c r="K104" s="46" t="s">
        <v>666</v>
      </c>
      <c r="L104">
        <v>2</v>
      </c>
      <c r="M104">
        <v>2016</v>
      </c>
      <c r="N104" s="13">
        <v>26</v>
      </c>
      <c r="O104" s="13">
        <v>15</v>
      </c>
      <c r="P104" s="44">
        <v>4.72</v>
      </c>
      <c r="Q104" s="45">
        <f t="shared" si="5"/>
        <v>57.692307692307686</v>
      </c>
      <c r="R104">
        <v>7.1428571428571423</v>
      </c>
      <c r="S104">
        <v>7.1428571428571423</v>
      </c>
      <c r="T104">
        <v>0</v>
      </c>
      <c r="V104" s="43" t="s">
        <v>751</v>
      </c>
      <c r="W104">
        <v>149.85333333333332</v>
      </c>
      <c r="X104" s="44">
        <v>139.48583333333332</v>
      </c>
      <c r="Y104" s="23">
        <v>2.003333333333333</v>
      </c>
      <c r="Z104" s="44">
        <f t="shared" si="6"/>
        <v>93.081568644897231</v>
      </c>
      <c r="AA104" s="44">
        <f t="shared" si="4"/>
        <v>1.3368627102055342</v>
      </c>
      <c r="AB104" s="25">
        <v>4.7777777777777777</v>
      </c>
      <c r="AE104" t="s">
        <v>776</v>
      </c>
      <c r="AF104">
        <v>41.168333333333329</v>
      </c>
      <c r="AG104">
        <v>126.50833333333333</v>
      </c>
      <c r="AH104">
        <v>10.343333333333332</v>
      </c>
      <c r="AJ104" t="s">
        <v>171</v>
      </c>
      <c r="AK104">
        <v>52.835000000000036</v>
      </c>
      <c r="AN104" t="s">
        <v>200</v>
      </c>
      <c r="AO104" s="8">
        <v>168.1</v>
      </c>
      <c r="AP104" s="25">
        <v>586.84500000000003</v>
      </c>
      <c r="AR104" t="s">
        <v>751</v>
      </c>
      <c r="AS104">
        <v>27</v>
      </c>
      <c r="AT104">
        <v>129</v>
      </c>
      <c r="AU104">
        <v>25</v>
      </c>
      <c r="AV104" s="21">
        <v>2</v>
      </c>
      <c r="AW104" s="45">
        <f t="shared" si="7"/>
        <v>7.4074074074074066</v>
      </c>
      <c r="AX104">
        <v>4.7777777777777777</v>
      </c>
      <c r="AY104" s="23">
        <v>3.5259999999999998</v>
      </c>
      <c r="AZ104">
        <v>0.80059999999999998</v>
      </c>
      <c r="BA104">
        <v>3.4489999999999998</v>
      </c>
      <c r="BB104">
        <v>2</v>
      </c>
      <c r="BD104" t="s">
        <v>751</v>
      </c>
      <c r="BE104">
        <v>25</v>
      </c>
      <c r="BF104" s="21">
        <v>2</v>
      </c>
      <c r="BG104" s="25">
        <v>3.407</v>
      </c>
      <c r="BH104" s="21">
        <v>0.80800000000000005</v>
      </c>
      <c r="BO104" s="87" t="s">
        <v>157</v>
      </c>
      <c r="BP104">
        <v>4.6785714285714288</v>
      </c>
    </row>
    <row r="105" spans="1:68" x14ac:dyDescent="0.25">
      <c r="A105" s="43" t="s">
        <v>276</v>
      </c>
      <c r="B105" s="46" t="s">
        <v>234</v>
      </c>
      <c r="C105">
        <v>1</v>
      </c>
      <c r="D105">
        <v>2011</v>
      </c>
      <c r="E105" s="20">
        <v>7</v>
      </c>
      <c r="F105" s="20">
        <v>7</v>
      </c>
      <c r="G105" s="44">
        <v>6.2857142857142856</v>
      </c>
      <c r="H105" s="44">
        <v>100</v>
      </c>
      <c r="J105" s="43" t="s">
        <v>276</v>
      </c>
      <c r="K105" s="46" t="s">
        <v>234</v>
      </c>
      <c r="L105">
        <v>1</v>
      </c>
      <c r="M105">
        <v>2011</v>
      </c>
      <c r="N105" s="13">
        <v>6</v>
      </c>
      <c r="O105" s="13">
        <v>6</v>
      </c>
      <c r="P105" s="44">
        <v>6.833333333333333</v>
      </c>
      <c r="Q105" s="45">
        <f t="shared" si="5"/>
        <v>100</v>
      </c>
      <c r="R105">
        <v>0</v>
      </c>
      <c r="S105">
        <v>0</v>
      </c>
      <c r="T105">
        <v>0</v>
      </c>
      <c r="V105" s="43" t="s">
        <v>276</v>
      </c>
      <c r="W105">
        <v>197.09333333333333</v>
      </c>
      <c r="X105" s="44">
        <v>197.09333333333333</v>
      </c>
      <c r="Y105" s="23"/>
      <c r="Z105" s="44">
        <f t="shared" si="6"/>
        <v>100</v>
      </c>
      <c r="AA105" s="44">
        <f t="shared" si="4"/>
        <v>0</v>
      </c>
      <c r="AB105" s="25">
        <v>4.5714285714285712</v>
      </c>
      <c r="AE105" t="s">
        <v>782</v>
      </c>
      <c r="AF105">
        <v>21.841666666666669</v>
      </c>
      <c r="AG105">
        <v>103.84833333333331</v>
      </c>
      <c r="AH105">
        <v>42.019999999999989</v>
      </c>
      <c r="AJ105" t="s">
        <v>175</v>
      </c>
      <c r="AK105">
        <v>14.463750000000012</v>
      </c>
      <c r="AN105" t="s">
        <v>204</v>
      </c>
      <c r="AO105" s="8">
        <v>2.4000000000000004</v>
      </c>
      <c r="AP105" s="25">
        <v>74.88000000000001</v>
      </c>
      <c r="AR105" t="s">
        <v>276</v>
      </c>
      <c r="AS105">
        <v>7</v>
      </c>
      <c r="AT105">
        <v>44</v>
      </c>
      <c r="AU105">
        <v>7</v>
      </c>
      <c r="AV105" s="21">
        <v>0</v>
      </c>
      <c r="AW105" s="45">
        <f t="shared" si="7"/>
        <v>0</v>
      </c>
      <c r="AX105">
        <v>6.2857142857142856</v>
      </c>
      <c r="AY105" s="23">
        <v>2.0630000000000002</v>
      </c>
      <c r="AZ105">
        <v>0</v>
      </c>
      <c r="BA105">
        <v>1.903</v>
      </c>
      <c r="BB105">
        <v>1</v>
      </c>
      <c r="BD105" t="s">
        <v>276</v>
      </c>
      <c r="BE105">
        <v>7</v>
      </c>
      <c r="BF105" s="21">
        <v>0</v>
      </c>
      <c r="BG105" s="25">
        <v>2.0630000000000002</v>
      </c>
      <c r="BH105" s="21" t="s">
        <v>925</v>
      </c>
      <c r="BO105" s="87" t="s">
        <v>420</v>
      </c>
      <c r="BP105">
        <v>4.7</v>
      </c>
    </row>
    <row r="106" spans="1:68" x14ac:dyDescent="0.25">
      <c r="A106" s="43" t="s">
        <v>280</v>
      </c>
      <c r="B106" s="46" t="s">
        <v>234</v>
      </c>
      <c r="C106">
        <v>2</v>
      </c>
      <c r="D106">
        <v>2016</v>
      </c>
      <c r="E106" s="20">
        <v>9</v>
      </c>
      <c r="F106" s="20">
        <v>9</v>
      </c>
      <c r="G106" s="44">
        <v>6.4444444444444446</v>
      </c>
      <c r="H106" s="44">
        <v>100</v>
      </c>
      <c r="J106" s="43" t="s">
        <v>280</v>
      </c>
      <c r="K106" s="46" t="s">
        <v>234</v>
      </c>
      <c r="L106">
        <v>2</v>
      </c>
      <c r="M106">
        <v>2016</v>
      </c>
      <c r="N106" s="13">
        <v>8</v>
      </c>
      <c r="O106" s="13">
        <v>8</v>
      </c>
      <c r="P106" s="44">
        <v>6.875</v>
      </c>
      <c r="Q106" s="45">
        <f t="shared" si="5"/>
        <v>100</v>
      </c>
      <c r="R106">
        <v>0</v>
      </c>
      <c r="S106">
        <v>0</v>
      </c>
      <c r="T106">
        <v>0</v>
      </c>
      <c r="V106" s="43" t="s">
        <v>280</v>
      </c>
      <c r="W106">
        <v>139.29708333333335</v>
      </c>
      <c r="X106" s="44">
        <v>139.29708333333335</v>
      </c>
      <c r="Y106" s="23"/>
      <c r="Z106" s="44">
        <f t="shared" si="6"/>
        <v>100</v>
      </c>
      <c r="AA106" s="44">
        <f t="shared" si="4"/>
        <v>0</v>
      </c>
      <c r="AB106" s="25">
        <v>4.666666666666667</v>
      </c>
      <c r="AE106" t="s">
        <v>190</v>
      </c>
      <c r="AF106">
        <v>30.766249999999992</v>
      </c>
      <c r="AG106">
        <v>150.51499999999999</v>
      </c>
      <c r="AH106">
        <v>14.40625</v>
      </c>
      <c r="AJ106" t="s">
        <v>178</v>
      </c>
      <c r="AK106">
        <v>68.503749999999997</v>
      </c>
      <c r="AN106" t="s">
        <v>207</v>
      </c>
      <c r="AO106" s="8">
        <v>3</v>
      </c>
      <c r="AP106" s="25">
        <v>57.35</v>
      </c>
      <c r="AR106" t="s">
        <v>280</v>
      </c>
      <c r="AS106">
        <v>9</v>
      </c>
      <c r="AT106">
        <v>58</v>
      </c>
      <c r="AU106">
        <v>9</v>
      </c>
      <c r="AV106" s="21">
        <v>0</v>
      </c>
      <c r="AW106" s="45">
        <f t="shared" si="7"/>
        <v>0</v>
      </c>
      <c r="AX106">
        <v>6.4444444444444446</v>
      </c>
      <c r="AY106" s="23">
        <v>2.3319999999999999</v>
      </c>
      <c r="AZ106">
        <v>0</v>
      </c>
      <c r="BA106">
        <v>2.21</v>
      </c>
      <c r="BB106">
        <v>1</v>
      </c>
      <c r="BD106" t="s">
        <v>280</v>
      </c>
      <c r="BE106">
        <v>9</v>
      </c>
      <c r="BF106" s="21">
        <v>0</v>
      </c>
      <c r="BG106" s="25">
        <v>2.3319999999999999</v>
      </c>
      <c r="BH106" s="21" t="s">
        <v>925</v>
      </c>
      <c r="BO106" s="87" t="s">
        <v>424</v>
      </c>
      <c r="BP106">
        <v>3.5555555555555554</v>
      </c>
    </row>
    <row r="107" spans="1:68" x14ac:dyDescent="0.25">
      <c r="A107" s="43" t="s">
        <v>762</v>
      </c>
      <c r="B107" s="46" t="s">
        <v>666</v>
      </c>
      <c r="C107">
        <v>1</v>
      </c>
      <c r="D107">
        <v>2013</v>
      </c>
      <c r="E107" s="20">
        <v>2</v>
      </c>
      <c r="F107" s="20">
        <v>2</v>
      </c>
      <c r="G107" s="44">
        <v>7.5</v>
      </c>
      <c r="H107" s="44">
        <v>100</v>
      </c>
      <c r="J107" s="43" t="s">
        <v>762</v>
      </c>
      <c r="K107" s="46" t="s">
        <v>666</v>
      </c>
      <c r="L107">
        <v>1</v>
      </c>
      <c r="M107">
        <v>2013</v>
      </c>
      <c r="N107" s="13">
        <v>1</v>
      </c>
      <c r="O107" s="13">
        <v>1</v>
      </c>
      <c r="P107" s="44">
        <v>7</v>
      </c>
      <c r="Q107" s="45">
        <f t="shared" si="5"/>
        <v>100</v>
      </c>
      <c r="R107">
        <v>0</v>
      </c>
      <c r="S107">
        <v>0</v>
      </c>
      <c r="T107">
        <v>0</v>
      </c>
      <c r="V107" s="43" t="s">
        <v>762</v>
      </c>
      <c r="W107">
        <v>86.5</v>
      </c>
      <c r="X107" s="44">
        <v>86.5</v>
      </c>
      <c r="Y107" s="23"/>
      <c r="Z107" s="44">
        <f t="shared" si="6"/>
        <v>100</v>
      </c>
      <c r="AA107" s="44">
        <f t="shared" si="4"/>
        <v>0</v>
      </c>
      <c r="AB107" s="25">
        <v>5</v>
      </c>
      <c r="AE107" t="s">
        <v>193</v>
      </c>
      <c r="AF107">
        <v>7.4224999999999985</v>
      </c>
      <c r="AG107">
        <v>93.905000000000001</v>
      </c>
      <c r="AH107">
        <v>3.5225000000000017</v>
      </c>
      <c r="AJ107" t="s">
        <v>182</v>
      </c>
      <c r="AK107">
        <v>32.941249999999975</v>
      </c>
      <c r="AN107" t="s">
        <v>211</v>
      </c>
      <c r="AO107" s="8">
        <v>28.8</v>
      </c>
      <c r="AP107" s="25">
        <v>136.56</v>
      </c>
      <c r="AR107" t="s">
        <v>762</v>
      </c>
      <c r="AS107">
        <v>2</v>
      </c>
      <c r="AT107">
        <v>15</v>
      </c>
      <c r="AU107">
        <v>2</v>
      </c>
      <c r="AV107" s="21">
        <v>0</v>
      </c>
      <c r="AW107" s="45">
        <f t="shared" si="7"/>
        <v>0</v>
      </c>
      <c r="AX107">
        <v>7.5</v>
      </c>
      <c r="AY107" s="23">
        <v>0.73319999999999996</v>
      </c>
      <c r="AZ107">
        <v>0</v>
      </c>
      <c r="BA107">
        <v>0</v>
      </c>
      <c r="BB107">
        <v>1</v>
      </c>
      <c r="BD107" t="s">
        <v>762</v>
      </c>
      <c r="BE107">
        <v>2</v>
      </c>
      <c r="BF107" s="21">
        <v>0</v>
      </c>
      <c r="BG107" s="25">
        <v>0.73319999999999996</v>
      </c>
      <c r="BH107" s="21" t="s">
        <v>925</v>
      </c>
      <c r="BO107" s="87" t="s">
        <v>426</v>
      </c>
      <c r="BP107">
        <v>3.8461538461538463</v>
      </c>
    </row>
    <row r="108" spans="1:68" x14ac:dyDescent="0.25">
      <c r="A108" s="43" t="s">
        <v>766</v>
      </c>
      <c r="B108" s="46" t="s">
        <v>666</v>
      </c>
      <c r="C108">
        <v>2</v>
      </c>
      <c r="D108">
        <v>2016</v>
      </c>
      <c r="E108" s="20">
        <v>3</v>
      </c>
      <c r="F108" s="20">
        <v>3</v>
      </c>
      <c r="G108" s="44">
        <v>7.5666666666666664</v>
      </c>
      <c r="H108" s="44">
        <v>100</v>
      </c>
      <c r="J108" s="43" t="s">
        <v>766</v>
      </c>
      <c r="K108" s="46" t="s">
        <v>666</v>
      </c>
      <c r="L108">
        <v>2</v>
      </c>
      <c r="M108">
        <v>2016</v>
      </c>
      <c r="N108" s="13">
        <v>2</v>
      </c>
      <c r="O108" s="13">
        <v>2</v>
      </c>
      <c r="P108" s="44">
        <v>7.35</v>
      </c>
      <c r="Q108" s="45">
        <f t="shared" si="5"/>
        <v>100</v>
      </c>
      <c r="R108">
        <v>0</v>
      </c>
      <c r="S108">
        <v>0</v>
      </c>
      <c r="T108">
        <v>0</v>
      </c>
      <c r="V108" s="43" t="s">
        <v>766</v>
      </c>
      <c r="W108">
        <v>120.505</v>
      </c>
      <c r="X108" s="44">
        <v>120.505</v>
      </c>
      <c r="Y108" s="23"/>
      <c r="Z108" s="44">
        <f t="shared" si="6"/>
        <v>100</v>
      </c>
      <c r="AA108" s="44">
        <f t="shared" si="4"/>
        <v>0</v>
      </c>
      <c r="AB108" s="25">
        <v>4.666666666666667</v>
      </c>
      <c r="AE108" t="s">
        <v>445</v>
      </c>
      <c r="AF108">
        <v>1.25</v>
      </c>
      <c r="AG108">
        <v>0</v>
      </c>
      <c r="AH108">
        <v>0.12625</v>
      </c>
      <c r="AJ108" t="s">
        <v>186</v>
      </c>
      <c r="AK108">
        <v>17.245000000000001</v>
      </c>
      <c r="AN108" t="s">
        <v>214</v>
      </c>
      <c r="AO108" s="8">
        <v>103.10000000000001</v>
      </c>
      <c r="AP108" s="25">
        <v>336.59500000000003</v>
      </c>
      <c r="AR108" t="s">
        <v>766</v>
      </c>
      <c r="AS108">
        <v>3</v>
      </c>
      <c r="AT108">
        <v>22.7</v>
      </c>
      <c r="AU108">
        <v>3</v>
      </c>
      <c r="AV108" s="21">
        <v>0</v>
      </c>
      <c r="AW108" s="45">
        <f t="shared" si="7"/>
        <v>0</v>
      </c>
      <c r="AX108">
        <v>7.5666666666666664</v>
      </c>
      <c r="AY108" s="23">
        <v>1.153</v>
      </c>
      <c r="AZ108">
        <v>0</v>
      </c>
      <c r="BA108">
        <v>0.70040000000000002</v>
      </c>
      <c r="BB108">
        <v>1</v>
      </c>
      <c r="BD108" t="s">
        <v>766</v>
      </c>
      <c r="BE108">
        <v>3</v>
      </c>
      <c r="BF108" s="21">
        <v>0</v>
      </c>
      <c r="BG108" s="25">
        <v>1.153</v>
      </c>
      <c r="BH108" s="21" t="s">
        <v>925</v>
      </c>
      <c r="BO108" s="87" t="s">
        <v>615</v>
      </c>
      <c r="BP108">
        <v>4.0769230769230766</v>
      </c>
    </row>
    <row r="109" spans="1:68" x14ac:dyDescent="0.25">
      <c r="A109" s="43" t="s">
        <v>154</v>
      </c>
      <c r="B109" s="46" t="s">
        <v>19</v>
      </c>
      <c r="C109">
        <v>1</v>
      </c>
      <c r="D109">
        <v>1988</v>
      </c>
      <c r="E109" s="20">
        <v>35</v>
      </c>
      <c r="F109" s="20">
        <v>6</v>
      </c>
      <c r="G109" s="44">
        <v>5.453125</v>
      </c>
      <c r="H109" s="44">
        <v>17.142857142857142</v>
      </c>
      <c r="J109" s="43" t="s">
        <v>154</v>
      </c>
      <c r="K109" s="46" t="s">
        <v>19</v>
      </c>
      <c r="L109">
        <v>1</v>
      </c>
      <c r="M109">
        <v>1988</v>
      </c>
      <c r="N109" s="13">
        <v>16</v>
      </c>
      <c r="O109" s="13">
        <v>4</v>
      </c>
      <c r="P109" s="44">
        <v>6.115384615384615</v>
      </c>
      <c r="Q109" s="45">
        <f t="shared" si="5"/>
        <v>25</v>
      </c>
      <c r="R109">
        <v>0</v>
      </c>
      <c r="S109">
        <v>0</v>
      </c>
      <c r="T109">
        <v>0</v>
      </c>
      <c r="V109" s="43" t="s">
        <v>154</v>
      </c>
      <c r="W109">
        <v>138.55833333333328</v>
      </c>
      <c r="X109" s="44">
        <v>3.57</v>
      </c>
      <c r="Y109" s="23"/>
      <c r="Z109" s="44">
        <f t="shared" si="6"/>
        <v>2.5765321465086912</v>
      </c>
      <c r="AA109" s="44">
        <f t="shared" si="4"/>
        <v>0</v>
      </c>
      <c r="AB109" s="25">
        <v>3.8484848484848486</v>
      </c>
      <c r="AE109" t="s">
        <v>447</v>
      </c>
      <c r="AF109">
        <v>1.6575</v>
      </c>
      <c r="AG109">
        <v>0.12625</v>
      </c>
      <c r="AH109">
        <v>2.0012500000000002</v>
      </c>
      <c r="AJ109" t="s">
        <v>776</v>
      </c>
      <c r="AK109">
        <v>19.883333333333329</v>
      </c>
      <c r="AN109" t="s">
        <v>284</v>
      </c>
      <c r="AO109" s="8">
        <v>4.8</v>
      </c>
      <c r="AP109" s="25">
        <v>45.76</v>
      </c>
      <c r="AR109" t="s">
        <v>154</v>
      </c>
      <c r="AS109">
        <v>32</v>
      </c>
      <c r="AT109">
        <v>174.5</v>
      </c>
      <c r="AU109">
        <v>33</v>
      </c>
      <c r="AV109" s="21">
        <v>0</v>
      </c>
      <c r="AW109" s="45">
        <f t="shared" si="7"/>
        <v>0</v>
      </c>
      <c r="AX109">
        <v>5.453125</v>
      </c>
      <c r="AY109" s="23">
        <v>3.7229999999999999</v>
      </c>
      <c r="AZ109">
        <v>3.0910000000000002</v>
      </c>
      <c r="BA109">
        <v>3.0539999999999998</v>
      </c>
      <c r="BB109">
        <v>19</v>
      </c>
      <c r="BD109" t="s">
        <v>154</v>
      </c>
      <c r="BE109">
        <v>33</v>
      </c>
      <c r="BF109" s="21">
        <v>0</v>
      </c>
      <c r="BG109" s="25">
        <v>3.66</v>
      </c>
      <c r="BH109" s="21" t="s">
        <v>925</v>
      </c>
      <c r="BO109" s="87" t="s">
        <v>617</v>
      </c>
      <c r="BP109">
        <v>4</v>
      </c>
    </row>
    <row r="110" spans="1:68" x14ac:dyDescent="0.25">
      <c r="A110" s="43" t="s">
        <v>157</v>
      </c>
      <c r="B110" s="46" t="s">
        <v>19</v>
      </c>
      <c r="C110">
        <v>2</v>
      </c>
      <c r="D110">
        <v>2022</v>
      </c>
      <c r="E110" s="20">
        <v>51</v>
      </c>
      <c r="F110" s="20">
        <v>10</v>
      </c>
      <c r="G110" s="44">
        <v>5.1363636363636367</v>
      </c>
      <c r="H110" s="44">
        <v>19.607843137254903</v>
      </c>
      <c r="J110" s="43" t="s">
        <v>157</v>
      </c>
      <c r="K110" s="46" t="s">
        <v>19</v>
      </c>
      <c r="L110">
        <v>2</v>
      </c>
      <c r="M110">
        <v>2022</v>
      </c>
      <c r="N110" s="13">
        <v>19</v>
      </c>
      <c r="O110" s="13">
        <v>4</v>
      </c>
      <c r="P110" s="44">
        <v>5.9375</v>
      </c>
      <c r="Q110" s="45">
        <f t="shared" si="5"/>
        <v>21.052631578947366</v>
      </c>
      <c r="R110">
        <v>0</v>
      </c>
      <c r="S110">
        <v>1.9607843137254901</v>
      </c>
      <c r="T110">
        <v>1.9607843137254901</v>
      </c>
      <c r="V110" s="43" t="s">
        <v>157</v>
      </c>
      <c r="W110">
        <v>247.63916666666671</v>
      </c>
      <c r="X110" s="44">
        <v>50.162500000000001</v>
      </c>
      <c r="Y110" s="23">
        <v>0.505</v>
      </c>
      <c r="Z110" s="44">
        <f t="shared" si="6"/>
        <v>20.256286868999581</v>
      </c>
      <c r="AA110" s="44">
        <f t="shared" si="4"/>
        <v>0.2039257387260362</v>
      </c>
      <c r="AB110" s="25">
        <v>3.4347826086956523</v>
      </c>
      <c r="AE110" t="s">
        <v>450</v>
      </c>
      <c r="AF110">
        <v>7.2737499999999988</v>
      </c>
      <c r="AG110">
        <v>55.901250000000005</v>
      </c>
      <c r="AH110">
        <v>1.6712499999999999</v>
      </c>
      <c r="AJ110" t="s">
        <v>782</v>
      </c>
      <c r="AK110">
        <v>20.723333333333336</v>
      </c>
      <c r="AN110" t="s">
        <v>288</v>
      </c>
      <c r="AO110" s="8">
        <v>11.6</v>
      </c>
      <c r="AP110" s="25">
        <v>106.41999999999999</v>
      </c>
      <c r="AR110" t="s">
        <v>157</v>
      </c>
      <c r="AS110">
        <v>44</v>
      </c>
      <c r="AT110">
        <v>226</v>
      </c>
      <c r="AU110">
        <v>45</v>
      </c>
      <c r="AV110" s="21">
        <v>1</v>
      </c>
      <c r="AW110" s="45">
        <f t="shared" si="7"/>
        <v>2.1739130434782608</v>
      </c>
      <c r="AX110">
        <v>5.1363636363636367</v>
      </c>
      <c r="AY110" s="23">
        <v>4.024</v>
      </c>
      <c r="AZ110">
        <v>3.5329999999999999</v>
      </c>
      <c r="BA110">
        <v>3.0710000000000002</v>
      </c>
      <c r="BB110">
        <v>31</v>
      </c>
      <c r="BD110" t="s">
        <v>157</v>
      </c>
      <c r="BE110">
        <v>45</v>
      </c>
      <c r="BF110" s="21">
        <v>1</v>
      </c>
      <c r="BG110" s="25">
        <v>3.911</v>
      </c>
      <c r="BH110" s="21">
        <v>0</v>
      </c>
      <c r="BO110" s="87" t="s">
        <v>626</v>
      </c>
      <c r="BP110">
        <v>3.9090909090909092</v>
      </c>
    </row>
    <row r="111" spans="1:68" x14ac:dyDescent="0.25">
      <c r="A111" s="43" t="s">
        <v>420</v>
      </c>
      <c r="B111" s="46" t="s">
        <v>309</v>
      </c>
      <c r="C111">
        <v>1</v>
      </c>
      <c r="D111">
        <v>2011</v>
      </c>
      <c r="E111" s="20">
        <v>12</v>
      </c>
      <c r="F111" s="20">
        <v>3</v>
      </c>
      <c r="G111" s="44">
        <v>4.75</v>
      </c>
      <c r="H111" s="44">
        <v>25</v>
      </c>
      <c r="J111" s="43" t="s">
        <v>420</v>
      </c>
      <c r="K111" s="46" t="s">
        <v>309</v>
      </c>
      <c r="L111">
        <v>1</v>
      </c>
      <c r="M111">
        <v>2011</v>
      </c>
      <c r="N111" s="13">
        <v>2</v>
      </c>
      <c r="O111" s="13">
        <v>0</v>
      </c>
      <c r="P111" s="44">
        <v>5</v>
      </c>
      <c r="Q111" s="45">
        <f t="shared" si="5"/>
        <v>0</v>
      </c>
      <c r="R111">
        <v>0</v>
      </c>
      <c r="S111">
        <v>0</v>
      </c>
      <c r="T111">
        <v>0</v>
      </c>
      <c r="V111" s="43" t="s">
        <v>420</v>
      </c>
      <c r="W111">
        <v>74.343333333333334</v>
      </c>
      <c r="X111" s="44">
        <v>11.505000000000001</v>
      </c>
      <c r="Y111" s="23"/>
      <c r="Z111" s="44">
        <f t="shared" si="6"/>
        <v>15.475496569968167</v>
      </c>
      <c r="AA111" s="44">
        <f t="shared" si="4"/>
        <v>0</v>
      </c>
      <c r="AB111" s="25">
        <v>3.4166666666666665</v>
      </c>
      <c r="AE111" t="s">
        <v>454</v>
      </c>
      <c r="AF111">
        <v>64.004999999999995</v>
      </c>
      <c r="AG111">
        <v>75.515000000000001</v>
      </c>
      <c r="AH111">
        <v>15.005000000000001</v>
      </c>
      <c r="AJ111" t="s">
        <v>190</v>
      </c>
      <c r="AK111">
        <v>56.121249999999961</v>
      </c>
      <c r="AN111" t="s">
        <v>291</v>
      </c>
      <c r="AO111" s="8">
        <v>1.5000000000000002</v>
      </c>
      <c r="AP111" s="25">
        <v>12.175000000000001</v>
      </c>
      <c r="AR111" t="s">
        <v>420</v>
      </c>
      <c r="AS111">
        <v>12</v>
      </c>
      <c r="AT111">
        <v>57</v>
      </c>
      <c r="AU111">
        <v>12</v>
      </c>
      <c r="AV111" s="21">
        <v>0</v>
      </c>
      <c r="AW111" s="45">
        <f t="shared" si="7"/>
        <v>0</v>
      </c>
      <c r="AX111">
        <v>4.75</v>
      </c>
      <c r="AY111" s="23">
        <v>2.645</v>
      </c>
      <c r="AZ111">
        <v>2.4609999999999999</v>
      </c>
      <c r="BA111">
        <v>0.7702</v>
      </c>
      <c r="BB111">
        <v>10</v>
      </c>
      <c r="BD111" t="s">
        <v>420</v>
      </c>
      <c r="BE111">
        <v>12</v>
      </c>
      <c r="BF111" s="21">
        <v>0</v>
      </c>
      <c r="BG111" s="25">
        <v>2.645</v>
      </c>
      <c r="BH111" s="21" t="s">
        <v>925</v>
      </c>
      <c r="BO111" s="87" t="s">
        <v>628</v>
      </c>
      <c r="BP111">
        <v>4.0714285714285712</v>
      </c>
    </row>
    <row r="112" spans="1:68" x14ac:dyDescent="0.25">
      <c r="A112" s="43" t="s">
        <v>424</v>
      </c>
      <c r="B112" s="46" t="s">
        <v>309</v>
      </c>
      <c r="C112">
        <v>1.5</v>
      </c>
      <c r="D112">
        <v>2015</v>
      </c>
      <c r="E112" s="20">
        <v>21</v>
      </c>
      <c r="F112" s="20">
        <v>6</v>
      </c>
      <c r="G112" s="44">
        <v>4.2</v>
      </c>
      <c r="H112" s="44">
        <v>28.571428571428569</v>
      </c>
      <c r="J112" s="43" t="s">
        <v>424</v>
      </c>
      <c r="K112" s="46" t="s">
        <v>309</v>
      </c>
      <c r="L112">
        <v>1.5</v>
      </c>
      <c r="M112">
        <v>2015</v>
      </c>
      <c r="N112" s="13">
        <v>12</v>
      </c>
      <c r="O112" s="13">
        <v>2</v>
      </c>
      <c r="P112" s="44">
        <v>4.7272727272727275</v>
      </c>
      <c r="Q112" s="45">
        <f t="shared" si="5"/>
        <v>16.666666666666664</v>
      </c>
      <c r="R112">
        <v>4.7619047619047619</v>
      </c>
      <c r="S112">
        <v>9.5238095238095237</v>
      </c>
      <c r="T112">
        <v>4.7619047619047619</v>
      </c>
      <c r="V112" s="43" t="s">
        <v>424</v>
      </c>
      <c r="W112">
        <v>296.66700000000003</v>
      </c>
      <c r="X112" s="44">
        <v>91.518666666666661</v>
      </c>
      <c r="Y112" s="23">
        <v>0.47525000000000001</v>
      </c>
      <c r="Z112" s="44">
        <f t="shared" si="6"/>
        <v>30.848954102298759</v>
      </c>
      <c r="AA112" s="44">
        <f t="shared" si="4"/>
        <v>0.16019644921747278</v>
      </c>
      <c r="AB112" s="25">
        <v>3.6666666666666665</v>
      </c>
      <c r="AE112" t="s">
        <v>458</v>
      </c>
      <c r="AF112">
        <v>1.1100000000000001</v>
      </c>
      <c r="AG112">
        <v>204.55</v>
      </c>
      <c r="AH112">
        <v>2.12</v>
      </c>
      <c r="AJ112" t="s">
        <v>193</v>
      </c>
      <c r="AK112">
        <v>25.314999999999976</v>
      </c>
      <c r="AN112" t="s">
        <v>303</v>
      </c>
      <c r="AO112" s="8">
        <v>2.6</v>
      </c>
      <c r="AP112" s="25">
        <v>29.37</v>
      </c>
      <c r="AR112" t="s">
        <v>424</v>
      </c>
      <c r="AS112">
        <v>20</v>
      </c>
      <c r="AT112">
        <v>84</v>
      </c>
      <c r="AU112">
        <v>19</v>
      </c>
      <c r="AV112" s="21">
        <v>2</v>
      </c>
      <c r="AW112" s="45">
        <f t="shared" si="7"/>
        <v>9.5238095238095237</v>
      </c>
      <c r="AX112">
        <v>4.2</v>
      </c>
      <c r="AY112" s="23">
        <v>3.1930000000000001</v>
      </c>
      <c r="AZ112">
        <v>2.3420000000000001</v>
      </c>
      <c r="BA112">
        <v>2.621</v>
      </c>
      <c r="BB112">
        <v>9</v>
      </c>
      <c r="BD112" t="s">
        <v>424</v>
      </c>
      <c r="BE112">
        <v>19</v>
      </c>
      <c r="BF112" s="21">
        <v>2</v>
      </c>
      <c r="BG112" s="25">
        <v>3.09</v>
      </c>
      <c r="BH112" s="21">
        <v>0.77949999999999997</v>
      </c>
      <c r="BO112" s="87" t="s">
        <v>161</v>
      </c>
      <c r="BP112">
        <v>5.615384615384615</v>
      </c>
    </row>
    <row r="113" spans="1:68" x14ac:dyDescent="0.25">
      <c r="A113" s="43" t="s">
        <v>426</v>
      </c>
      <c r="B113" s="46" t="s">
        <v>309</v>
      </c>
      <c r="C113">
        <v>2</v>
      </c>
      <c r="D113">
        <v>2020</v>
      </c>
      <c r="E113" s="20">
        <v>30</v>
      </c>
      <c r="F113" s="20">
        <v>11</v>
      </c>
      <c r="G113" s="44">
        <v>4.1333333333333337</v>
      </c>
      <c r="H113" s="44">
        <v>36.666666666666664</v>
      </c>
      <c r="J113" s="43" t="s">
        <v>426</v>
      </c>
      <c r="K113" s="46" t="s">
        <v>309</v>
      </c>
      <c r="L113">
        <v>2</v>
      </c>
      <c r="M113">
        <v>2020</v>
      </c>
      <c r="N113" s="13">
        <v>17</v>
      </c>
      <c r="O113" s="13">
        <v>6</v>
      </c>
      <c r="P113" s="44">
        <v>4.3529411764705879</v>
      </c>
      <c r="Q113" s="45">
        <f t="shared" si="5"/>
        <v>35.294117647058826</v>
      </c>
      <c r="R113">
        <v>3.3333333333333335</v>
      </c>
      <c r="S113">
        <v>6.666666666666667</v>
      </c>
      <c r="T113">
        <v>3.3333333333333335</v>
      </c>
      <c r="V113" s="43" t="s">
        <v>426</v>
      </c>
      <c r="W113">
        <v>385.49534126984122</v>
      </c>
      <c r="X113" s="44">
        <v>153.1904761904762</v>
      </c>
      <c r="Y113" s="23">
        <v>1.90025</v>
      </c>
      <c r="Z113" s="44">
        <f t="shared" si="6"/>
        <v>39.738606356657648</v>
      </c>
      <c r="AA113" s="44">
        <f t="shared" si="4"/>
        <v>0.49293721520485306</v>
      </c>
      <c r="AB113" s="25">
        <v>3.7</v>
      </c>
      <c r="AE113" t="s">
        <v>460</v>
      </c>
      <c r="AF113">
        <v>1.1399999999999999</v>
      </c>
      <c r="AG113">
        <v>161.64124999999999</v>
      </c>
      <c r="AH113">
        <v>5.0175000000000001</v>
      </c>
      <c r="AJ113" t="s">
        <v>445</v>
      </c>
      <c r="AK113">
        <v>4.6275000000000004</v>
      </c>
      <c r="AN113" t="s">
        <v>307</v>
      </c>
      <c r="AO113" s="8">
        <v>2.2000000000000002</v>
      </c>
      <c r="AP113" s="25">
        <v>34.39</v>
      </c>
      <c r="AR113" t="s">
        <v>426</v>
      </c>
      <c r="AS113">
        <v>30</v>
      </c>
      <c r="AT113">
        <v>124</v>
      </c>
      <c r="AU113">
        <v>28</v>
      </c>
      <c r="AV113" s="21">
        <v>2</v>
      </c>
      <c r="AW113" s="45">
        <f t="shared" si="7"/>
        <v>6.666666666666667</v>
      </c>
      <c r="AX113">
        <v>4.1333333333333337</v>
      </c>
      <c r="AY113" s="23">
        <v>3.552</v>
      </c>
      <c r="AZ113">
        <v>2.7160000000000002</v>
      </c>
      <c r="BA113">
        <v>2.9729999999999999</v>
      </c>
      <c r="BB113">
        <v>13</v>
      </c>
      <c r="BD113" t="s">
        <v>426</v>
      </c>
      <c r="BE113">
        <v>28</v>
      </c>
      <c r="BF113" s="21">
        <v>2</v>
      </c>
      <c r="BG113" s="25">
        <v>3.4809999999999999</v>
      </c>
      <c r="BH113" s="21">
        <v>0.77539999999999998</v>
      </c>
      <c r="BO113" s="87" t="s">
        <v>164</v>
      </c>
      <c r="BP113">
        <v>5.6764705882352944</v>
      </c>
    </row>
    <row r="114" spans="1:68" x14ac:dyDescent="0.25">
      <c r="A114" s="43" t="s">
        <v>615</v>
      </c>
      <c r="B114" s="46" t="s">
        <v>517</v>
      </c>
      <c r="C114">
        <v>1</v>
      </c>
      <c r="D114">
        <v>2004</v>
      </c>
      <c r="E114" s="20">
        <v>21</v>
      </c>
      <c r="F114" s="20">
        <v>8</v>
      </c>
      <c r="G114" s="44">
        <v>4.0555555555555554</v>
      </c>
      <c r="H114" s="44">
        <v>38.095238095238095</v>
      </c>
      <c r="J114" s="43" t="s">
        <v>615</v>
      </c>
      <c r="K114" s="46" t="s">
        <v>517</v>
      </c>
      <c r="L114">
        <v>1</v>
      </c>
      <c r="M114">
        <v>2004</v>
      </c>
      <c r="N114" s="13">
        <v>7</v>
      </c>
      <c r="O114" s="13">
        <v>4</v>
      </c>
      <c r="P114" s="44">
        <v>4</v>
      </c>
      <c r="Q114" s="45">
        <f t="shared" si="5"/>
        <v>57.142857142857139</v>
      </c>
      <c r="R114">
        <v>4.7619047619047619</v>
      </c>
      <c r="S114">
        <v>4.7619047619047619</v>
      </c>
      <c r="T114">
        <v>0</v>
      </c>
      <c r="V114" s="43" t="s">
        <v>615</v>
      </c>
      <c r="W114">
        <v>431.77950736774267</v>
      </c>
      <c r="X114" s="44">
        <v>179.40045248868779</v>
      </c>
      <c r="Y114" s="23">
        <v>1.0714285714285714</v>
      </c>
      <c r="Z114" s="44">
        <f t="shared" si="6"/>
        <v>41.54908915950336</v>
      </c>
      <c r="AA114" s="44">
        <f t="shared" si="4"/>
        <v>0.24814252486421168</v>
      </c>
      <c r="AB114" s="25">
        <v>3.6</v>
      </c>
      <c r="AE114" t="s">
        <v>463</v>
      </c>
      <c r="AF114">
        <v>33.01</v>
      </c>
      <c r="AG114">
        <v>3.0149999999999997</v>
      </c>
      <c r="AH114">
        <v>2.0049999999999999</v>
      </c>
      <c r="AJ114" t="s">
        <v>447</v>
      </c>
      <c r="AK114">
        <v>58.876249999999999</v>
      </c>
      <c r="AN114" t="s">
        <v>637</v>
      </c>
      <c r="AO114" s="8">
        <v>5.7090468242587473</v>
      </c>
      <c r="AP114" s="25">
        <v>106.67521904269358</v>
      </c>
      <c r="AR114" t="s">
        <v>615</v>
      </c>
      <c r="AS114">
        <v>18</v>
      </c>
      <c r="AT114">
        <v>73</v>
      </c>
      <c r="AU114">
        <v>19</v>
      </c>
      <c r="AV114" s="21">
        <v>1</v>
      </c>
      <c r="AW114" s="45">
        <f t="shared" si="7"/>
        <v>5</v>
      </c>
      <c r="AX114">
        <v>4.0555555555555554</v>
      </c>
      <c r="AY114" s="23">
        <v>3.1859999999999999</v>
      </c>
      <c r="AZ114">
        <v>2.778</v>
      </c>
      <c r="BA114">
        <v>2.0699999999999998</v>
      </c>
      <c r="BB114">
        <v>14</v>
      </c>
      <c r="BD114" t="s">
        <v>615</v>
      </c>
      <c r="BE114">
        <v>19</v>
      </c>
      <c r="BF114" s="21">
        <v>1</v>
      </c>
      <c r="BG114" s="25">
        <v>3.085</v>
      </c>
      <c r="BH114" s="21">
        <v>0</v>
      </c>
      <c r="BO114" s="87" t="s">
        <v>168</v>
      </c>
      <c r="BP114">
        <v>4.45</v>
      </c>
    </row>
    <row r="115" spans="1:68" x14ac:dyDescent="0.25">
      <c r="A115" s="43" t="s">
        <v>617</v>
      </c>
      <c r="B115" s="46" t="s">
        <v>517</v>
      </c>
      <c r="C115">
        <v>2</v>
      </c>
      <c r="D115">
        <v>2016</v>
      </c>
      <c r="E115" s="20">
        <v>28</v>
      </c>
      <c r="F115" s="20">
        <v>9</v>
      </c>
      <c r="G115" s="44">
        <v>4.1304347826086953</v>
      </c>
      <c r="H115" s="44">
        <v>32.142857142857146</v>
      </c>
      <c r="J115" s="43" t="s">
        <v>617</v>
      </c>
      <c r="K115" s="46" t="s">
        <v>517</v>
      </c>
      <c r="L115">
        <v>2</v>
      </c>
      <c r="M115">
        <v>2016</v>
      </c>
      <c r="N115" s="13">
        <v>10</v>
      </c>
      <c r="O115" s="13">
        <v>5</v>
      </c>
      <c r="P115" s="44">
        <v>4.4285714285714288</v>
      </c>
      <c r="Q115" s="45">
        <f t="shared" si="5"/>
        <v>50</v>
      </c>
      <c r="R115">
        <v>7.1428571428571423</v>
      </c>
      <c r="S115">
        <v>10.714285714285714</v>
      </c>
      <c r="T115">
        <v>3.5714285714285712</v>
      </c>
      <c r="V115" s="43" t="s">
        <v>617</v>
      </c>
      <c r="W115">
        <v>396.52739953283435</v>
      </c>
      <c r="X115" s="44">
        <v>143.70726495726495</v>
      </c>
      <c r="Y115" s="23">
        <v>5.0714285714285721</v>
      </c>
      <c r="Z115" s="44">
        <f t="shared" si="6"/>
        <v>36.241446398552171</v>
      </c>
      <c r="AA115" s="44">
        <f t="shared" si="4"/>
        <v>1.2789604394055583</v>
      </c>
      <c r="AB115" s="25">
        <v>3.56</v>
      </c>
      <c r="AE115" t="s">
        <v>465</v>
      </c>
      <c r="AF115">
        <v>23.254999999999999</v>
      </c>
      <c r="AG115">
        <v>6.3887499999999999</v>
      </c>
      <c r="AH115">
        <v>9.2662499999999994</v>
      </c>
      <c r="AJ115" t="s">
        <v>450</v>
      </c>
      <c r="AK115">
        <v>41.337499999999999</v>
      </c>
      <c r="AN115" t="s">
        <v>639</v>
      </c>
      <c r="AO115" s="8">
        <v>6.0448731080386713</v>
      </c>
      <c r="AP115" s="25">
        <v>34.45577671582042</v>
      </c>
      <c r="AR115" t="s">
        <v>617</v>
      </c>
      <c r="AS115">
        <v>23</v>
      </c>
      <c r="AT115">
        <v>95</v>
      </c>
      <c r="AU115">
        <v>22</v>
      </c>
      <c r="AV115" s="21">
        <v>3</v>
      </c>
      <c r="AW115" s="45">
        <f t="shared" si="7"/>
        <v>12</v>
      </c>
      <c r="AX115">
        <v>4.1304347826086953</v>
      </c>
      <c r="AY115" s="23">
        <v>3.484</v>
      </c>
      <c r="AZ115">
        <v>3.0379999999999998</v>
      </c>
      <c r="BA115">
        <v>2.4470000000000001</v>
      </c>
      <c r="BB115">
        <v>18</v>
      </c>
      <c r="BD115" t="s">
        <v>617</v>
      </c>
      <c r="BE115">
        <v>22</v>
      </c>
      <c r="BF115" s="21">
        <v>3</v>
      </c>
      <c r="BG115" s="25">
        <v>3.2410000000000001</v>
      </c>
      <c r="BH115" s="21">
        <v>1.196</v>
      </c>
      <c r="BO115" s="87" t="s">
        <v>171</v>
      </c>
      <c r="BP115">
        <v>4.1166666666666663</v>
      </c>
    </row>
    <row r="116" spans="1:68" x14ac:dyDescent="0.25">
      <c r="A116" s="43" t="s">
        <v>626</v>
      </c>
      <c r="B116" s="46" t="s">
        <v>517</v>
      </c>
      <c r="C116">
        <v>1</v>
      </c>
      <c r="D116">
        <v>2004</v>
      </c>
      <c r="E116" s="20">
        <v>30</v>
      </c>
      <c r="F116" s="20">
        <v>13</v>
      </c>
      <c r="G116" s="44">
        <v>4.4000000000000004</v>
      </c>
      <c r="H116" s="44">
        <v>43.333333333333336</v>
      </c>
      <c r="J116" s="43" t="s">
        <v>626</v>
      </c>
      <c r="K116" s="46" t="s">
        <v>517</v>
      </c>
      <c r="L116">
        <v>1</v>
      </c>
      <c r="M116">
        <v>2004</v>
      </c>
      <c r="N116" s="13">
        <v>19</v>
      </c>
      <c r="O116" s="13">
        <v>8</v>
      </c>
      <c r="P116" s="44">
        <v>4.7857142857142856</v>
      </c>
      <c r="Q116" s="45">
        <f t="shared" si="5"/>
        <v>42.105263157894733</v>
      </c>
      <c r="R116">
        <v>3.3333333333333335</v>
      </c>
      <c r="S116">
        <v>3.3333333333333335</v>
      </c>
      <c r="T116">
        <v>0</v>
      </c>
      <c r="V116" s="43" t="s">
        <v>626</v>
      </c>
      <c r="W116">
        <v>389.02165508783162</v>
      </c>
      <c r="X116" s="44">
        <v>232.84449891067541</v>
      </c>
      <c r="Y116" s="23">
        <v>0.42857142857142855</v>
      </c>
      <c r="Z116" s="44">
        <f t="shared" si="6"/>
        <v>59.853865682131449</v>
      </c>
      <c r="AA116" s="44">
        <f t="shared" si="4"/>
        <v>0.11016647093197617</v>
      </c>
      <c r="AB116" s="25">
        <v>3.7407407407407409</v>
      </c>
      <c r="AE116" t="s">
        <v>468</v>
      </c>
      <c r="AF116">
        <v>85.753749999999997</v>
      </c>
      <c r="AG116">
        <v>42.902500000000003</v>
      </c>
      <c r="AH116">
        <v>1.75125</v>
      </c>
      <c r="AJ116" t="s">
        <v>454</v>
      </c>
      <c r="AK116">
        <v>189.065</v>
      </c>
      <c r="AN116" t="s">
        <v>658</v>
      </c>
      <c r="AO116" s="8">
        <v>0.57090468242587467</v>
      </c>
      <c r="AP116" s="25">
        <v>6.1002844448623605</v>
      </c>
      <c r="AR116" t="s">
        <v>626</v>
      </c>
      <c r="AS116">
        <v>25</v>
      </c>
      <c r="AT116">
        <v>110</v>
      </c>
      <c r="AU116">
        <v>27</v>
      </c>
      <c r="AV116" s="21">
        <v>1</v>
      </c>
      <c r="AW116" s="45">
        <f t="shared" si="7"/>
        <v>3.5714285714285712</v>
      </c>
      <c r="AX116">
        <v>4.4000000000000004</v>
      </c>
      <c r="AY116" s="23">
        <v>3.552</v>
      </c>
      <c r="AZ116">
        <v>2.5409999999999999</v>
      </c>
      <c r="BA116">
        <v>3.0920000000000001</v>
      </c>
      <c r="BB116">
        <v>11</v>
      </c>
      <c r="BD116" t="s">
        <v>626</v>
      </c>
      <c r="BE116">
        <v>27</v>
      </c>
      <c r="BF116" s="21">
        <v>1</v>
      </c>
      <c r="BG116" s="25">
        <v>3.4449999999999998</v>
      </c>
      <c r="BH116" s="21">
        <v>0</v>
      </c>
      <c r="BO116" s="87" t="s">
        <v>175</v>
      </c>
      <c r="BP116">
        <v>5.2857142857142856</v>
      </c>
    </row>
    <row r="117" spans="1:68" x14ac:dyDescent="0.25">
      <c r="A117" s="43" t="s">
        <v>628</v>
      </c>
      <c r="B117" s="46" t="s">
        <v>517</v>
      </c>
      <c r="C117">
        <v>2</v>
      </c>
      <c r="D117">
        <v>2016</v>
      </c>
      <c r="E117" s="20">
        <v>32</v>
      </c>
      <c r="F117" s="20">
        <v>13</v>
      </c>
      <c r="G117" s="44">
        <v>4.2592592592592595</v>
      </c>
      <c r="H117" s="44">
        <v>40.625</v>
      </c>
      <c r="J117" s="43" t="s">
        <v>628</v>
      </c>
      <c r="K117" s="46" t="s">
        <v>517</v>
      </c>
      <c r="L117">
        <v>2</v>
      </c>
      <c r="M117">
        <v>2016</v>
      </c>
      <c r="N117" s="13">
        <v>17</v>
      </c>
      <c r="O117" s="13">
        <v>8</v>
      </c>
      <c r="P117" s="44">
        <v>4.4615384615384617</v>
      </c>
      <c r="Q117" s="45">
        <f t="shared" si="5"/>
        <v>47.058823529411761</v>
      </c>
      <c r="R117">
        <v>6.25</v>
      </c>
      <c r="S117">
        <v>9.375</v>
      </c>
      <c r="T117">
        <v>3.125</v>
      </c>
      <c r="V117" s="43" t="s">
        <v>628</v>
      </c>
      <c r="W117">
        <v>412.26094276094273</v>
      </c>
      <c r="X117" s="44">
        <v>223.23316498316498</v>
      </c>
      <c r="Y117" s="23">
        <v>16.714285714285715</v>
      </c>
      <c r="Z117" s="44">
        <f t="shared" si="6"/>
        <v>54.148511738258684</v>
      </c>
      <c r="AA117" s="44">
        <f t="shared" si="4"/>
        <v>4.0542976500147887</v>
      </c>
      <c r="AB117" s="25">
        <v>3.8333333333333335</v>
      </c>
      <c r="AE117" t="s">
        <v>469</v>
      </c>
      <c r="AF117">
        <v>12.268750000000001</v>
      </c>
      <c r="AG117">
        <v>46.296250000000001</v>
      </c>
      <c r="AH117">
        <v>11.7775</v>
      </c>
      <c r="AJ117" t="s">
        <v>458</v>
      </c>
      <c r="AK117">
        <v>8.6600000000000019</v>
      </c>
      <c r="AN117" t="s">
        <v>218</v>
      </c>
      <c r="AO117" s="8">
        <v>30</v>
      </c>
      <c r="AP117" s="25">
        <v>208.5</v>
      </c>
      <c r="AR117" t="s">
        <v>628</v>
      </c>
      <c r="AS117">
        <v>27</v>
      </c>
      <c r="AT117">
        <v>115</v>
      </c>
      <c r="AU117">
        <v>25</v>
      </c>
      <c r="AV117" s="21">
        <v>3</v>
      </c>
      <c r="AW117" s="45">
        <f t="shared" si="7"/>
        <v>10.714285714285714</v>
      </c>
      <c r="AX117">
        <v>4.2592592592592595</v>
      </c>
      <c r="AY117" s="23">
        <v>3.6190000000000002</v>
      </c>
      <c r="AZ117">
        <v>2.8530000000000002</v>
      </c>
      <c r="BA117">
        <v>2.984</v>
      </c>
      <c r="BB117">
        <v>15</v>
      </c>
      <c r="BD117" t="s">
        <v>628</v>
      </c>
      <c r="BE117">
        <v>25</v>
      </c>
      <c r="BF117" s="21">
        <v>3</v>
      </c>
      <c r="BG117" s="25">
        <v>3.37</v>
      </c>
      <c r="BH117" s="21">
        <v>1.204</v>
      </c>
      <c r="BO117" s="87" t="s">
        <v>178</v>
      </c>
      <c r="BP117">
        <v>5.2608695652173916</v>
      </c>
    </row>
    <row r="118" spans="1:68" x14ac:dyDescent="0.25">
      <c r="A118" s="43" t="s">
        <v>161</v>
      </c>
      <c r="B118" s="46" t="s">
        <v>19</v>
      </c>
      <c r="C118">
        <v>1</v>
      </c>
      <c r="D118">
        <v>2006</v>
      </c>
      <c r="E118" s="20">
        <v>46</v>
      </c>
      <c r="F118" s="20">
        <v>14</v>
      </c>
      <c r="G118" s="44">
        <v>5.3255813953488369</v>
      </c>
      <c r="H118" s="44">
        <v>30.434782608695656</v>
      </c>
      <c r="J118" s="43" t="s">
        <v>161</v>
      </c>
      <c r="K118" s="46" t="s">
        <v>19</v>
      </c>
      <c r="L118">
        <v>1</v>
      </c>
      <c r="M118">
        <v>2006</v>
      </c>
      <c r="N118" s="13">
        <v>20</v>
      </c>
      <c r="O118" s="13">
        <v>6</v>
      </c>
      <c r="P118" s="44">
        <v>4.882352941176471</v>
      </c>
      <c r="Q118" s="45">
        <f t="shared" si="5"/>
        <v>30</v>
      </c>
      <c r="R118">
        <v>2.1739130434782608</v>
      </c>
      <c r="S118">
        <v>2.1739130434782608</v>
      </c>
      <c r="T118">
        <v>0</v>
      </c>
      <c r="V118" s="43" t="s">
        <v>161</v>
      </c>
      <c r="W118">
        <v>203.89391666666666</v>
      </c>
      <c r="X118" s="44">
        <v>132.05583333333334</v>
      </c>
      <c r="Y118" s="23">
        <v>62.5</v>
      </c>
      <c r="Z118" s="44">
        <f t="shared" si="6"/>
        <v>64.766931496648382</v>
      </c>
      <c r="AA118" s="44">
        <f t="shared" si="4"/>
        <v>30.653195064263407</v>
      </c>
      <c r="AB118" s="25">
        <v>4.1162790697674421</v>
      </c>
      <c r="AE118" t="s">
        <v>472</v>
      </c>
      <c r="AF118">
        <v>7.6337499999999991</v>
      </c>
      <c r="AG118">
        <v>13.001250000000001</v>
      </c>
      <c r="AH118">
        <v>1.2587499999999998</v>
      </c>
      <c r="AJ118" t="s">
        <v>460</v>
      </c>
      <c r="AK118">
        <v>22.046249999999993</v>
      </c>
      <c r="AN118" t="s">
        <v>221</v>
      </c>
      <c r="AO118" s="8">
        <v>96</v>
      </c>
      <c r="AP118" s="25">
        <v>380.2</v>
      </c>
      <c r="AR118" t="s">
        <v>161</v>
      </c>
      <c r="AS118">
        <v>43</v>
      </c>
      <c r="AT118">
        <v>229</v>
      </c>
      <c r="AU118">
        <v>42</v>
      </c>
      <c r="AV118" s="21">
        <v>1</v>
      </c>
      <c r="AW118" s="45">
        <f t="shared" si="7"/>
        <v>2.3255813953488373</v>
      </c>
      <c r="AX118">
        <v>5.3255813953488369</v>
      </c>
      <c r="AY118" s="23">
        <v>4.0209999999999999</v>
      </c>
      <c r="AZ118">
        <v>3.444</v>
      </c>
      <c r="BA118">
        <v>3.19</v>
      </c>
      <c r="BB118">
        <v>26</v>
      </c>
      <c r="BD118" t="s">
        <v>161</v>
      </c>
      <c r="BE118">
        <v>42</v>
      </c>
      <c r="BF118" s="21">
        <v>1</v>
      </c>
      <c r="BG118" s="25">
        <v>3.9340000000000002</v>
      </c>
      <c r="BH118" s="21">
        <v>0</v>
      </c>
      <c r="BO118" s="87" t="s">
        <v>182</v>
      </c>
      <c r="BP118">
        <v>4.5735294117647056</v>
      </c>
    </row>
    <row r="119" spans="1:68" x14ac:dyDescent="0.25">
      <c r="A119" s="43" t="s">
        <v>164</v>
      </c>
      <c r="B119" s="46" t="s">
        <v>19</v>
      </c>
      <c r="C119">
        <v>2</v>
      </c>
      <c r="D119">
        <v>2022</v>
      </c>
      <c r="E119" s="20">
        <v>32</v>
      </c>
      <c r="F119" s="20">
        <v>13</v>
      </c>
      <c r="G119" s="44">
        <v>5.1166666666666663</v>
      </c>
      <c r="H119" s="44">
        <v>40.625</v>
      </c>
      <c r="J119" s="43" t="s">
        <v>164</v>
      </c>
      <c r="K119" s="46" t="s">
        <v>19</v>
      </c>
      <c r="L119">
        <v>2</v>
      </c>
      <c r="M119">
        <v>2022</v>
      </c>
      <c r="N119" s="13">
        <v>15</v>
      </c>
      <c r="O119" s="13">
        <v>5</v>
      </c>
      <c r="P119" s="44">
        <v>4.384615384615385</v>
      </c>
      <c r="Q119" s="45">
        <f t="shared" si="5"/>
        <v>33.333333333333329</v>
      </c>
      <c r="R119">
        <v>3.125</v>
      </c>
      <c r="S119">
        <v>3.125</v>
      </c>
      <c r="T119">
        <v>0</v>
      </c>
      <c r="V119" s="43" t="s">
        <v>164</v>
      </c>
      <c r="W119">
        <v>126.18333333333334</v>
      </c>
      <c r="X119" s="44">
        <v>115.05916666666667</v>
      </c>
      <c r="Y119" s="23">
        <v>85</v>
      </c>
      <c r="Z119" s="44">
        <f t="shared" si="6"/>
        <v>91.184123629639416</v>
      </c>
      <c r="AA119" s="44">
        <f t="shared" si="4"/>
        <v>67.36230352661471</v>
      </c>
      <c r="AB119" s="25">
        <v>4.0999999999999996</v>
      </c>
      <c r="AE119" t="s">
        <v>474</v>
      </c>
      <c r="AF119">
        <v>87.012500000000003</v>
      </c>
      <c r="AG119">
        <v>5.5125000000000002</v>
      </c>
      <c r="AH119">
        <v>12.7525</v>
      </c>
      <c r="AJ119" t="s">
        <v>463</v>
      </c>
      <c r="AK119">
        <v>21.639999999999993</v>
      </c>
      <c r="AN119" t="s">
        <v>225</v>
      </c>
      <c r="AO119" s="8">
        <v>38.099999999999994</v>
      </c>
      <c r="AP119" s="25">
        <v>241.34500000000003</v>
      </c>
      <c r="AR119" t="s">
        <v>164</v>
      </c>
      <c r="AS119">
        <v>30</v>
      </c>
      <c r="AT119">
        <v>153.5</v>
      </c>
      <c r="AU119">
        <v>29</v>
      </c>
      <c r="AV119" s="21">
        <v>1</v>
      </c>
      <c r="AW119" s="45">
        <f t="shared" si="7"/>
        <v>3.3333333333333335</v>
      </c>
      <c r="AX119">
        <v>5.1166666666666663</v>
      </c>
      <c r="AY119" s="23">
        <v>3.6469999999999998</v>
      </c>
      <c r="AZ119">
        <v>3.0259999999999998</v>
      </c>
      <c r="BA119">
        <v>2.8620000000000001</v>
      </c>
      <c r="BB119">
        <v>17</v>
      </c>
      <c r="BD119" t="s">
        <v>164</v>
      </c>
      <c r="BE119">
        <v>29</v>
      </c>
      <c r="BF119" s="21">
        <v>1</v>
      </c>
      <c r="BG119" s="25">
        <v>3.57</v>
      </c>
      <c r="BH119" s="21">
        <v>0</v>
      </c>
      <c r="BO119" s="87" t="s">
        <v>186</v>
      </c>
      <c r="BP119">
        <v>4.568965517241379</v>
      </c>
    </row>
    <row r="120" spans="1:68" x14ac:dyDescent="0.25">
      <c r="A120" s="43" t="s">
        <v>168</v>
      </c>
      <c r="B120" s="46" t="s">
        <v>19</v>
      </c>
      <c r="C120">
        <v>1</v>
      </c>
      <c r="D120">
        <v>2003</v>
      </c>
      <c r="E120" s="20">
        <v>37</v>
      </c>
      <c r="F120" s="20">
        <v>9</v>
      </c>
      <c r="G120" s="44">
        <v>4.9090909090909092</v>
      </c>
      <c r="H120" s="44">
        <v>24.324324324324326</v>
      </c>
      <c r="J120" s="43" t="s">
        <v>168</v>
      </c>
      <c r="K120" s="46" t="s">
        <v>19</v>
      </c>
      <c r="L120">
        <v>1</v>
      </c>
      <c r="M120">
        <v>2003</v>
      </c>
      <c r="N120" s="13">
        <v>16</v>
      </c>
      <c r="O120" s="13">
        <v>4</v>
      </c>
      <c r="P120" s="44">
        <v>5.615384615384615</v>
      </c>
      <c r="Q120" s="45">
        <f t="shared" si="5"/>
        <v>25</v>
      </c>
      <c r="R120">
        <v>0</v>
      </c>
      <c r="S120">
        <v>0</v>
      </c>
      <c r="T120">
        <v>0</v>
      </c>
      <c r="V120" s="43" t="s">
        <v>168</v>
      </c>
      <c r="W120">
        <v>126.35149999999996</v>
      </c>
      <c r="X120" s="44">
        <v>19.310500000000001</v>
      </c>
      <c r="Y120" s="23"/>
      <c r="Z120" s="44">
        <f t="shared" si="6"/>
        <v>15.283158490401782</v>
      </c>
      <c r="AA120" s="44">
        <f t="shared" si="4"/>
        <v>0</v>
      </c>
      <c r="AB120" s="25">
        <v>3.8529411764705883</v>
      </c>
      <c r="AE120" t="s">
        <v>500</v>
      </c>
      <c r="AF120">
        <v>11.188750000000004</v>
      </c>
      <c r="AG120">
        <v>111.28750000000002</v>
      </c>
      <c r="AH120">
        <v>0.78249999999999986</v>
      </c>
      <c r="AJ120" t="s">
        <v>465</v>
      </c>
      <c r="AK120">
        <v>24.661249999999992</v>
      </c>
      <c r="AN120" t="s">
        <v>230</v>
      </c>
      <c r="AO120" s="8">
        <v>13.5</v>
      </c>
      <c r="AP120" s="25">
        <v>261.82499999999999</v>
      </c>
      <c r="AR120" t="s">
        <v>168</v>
      </c>
      <c r="AS120">
        <v>33</v>
      </c>
      <c r="AT120">
        <v>162</v>
      </c>
      <c r="AU120">
        <v>34</v>
      </c>
      <c r="AV120" s="21">
        <v>0</v>
      </c>
      <c r="AW120" s="45">
        <f t="shared" si="7"/>
        <v>0</v>
      </c>
      <c r="AX120">
        <v>4.9090909090909092</v>
      </c>
      <c r="AY120" s="23">
        <v>3.7890000000000001</v>
      </c>
      <c r="AZ120">
        <v>3.17</v>
      </c>
      <c r="BA120">
        <v>3.0049999999999999</v>
      </c>
      <c r="BB120">
        <v>21</v>
      </c>
      <c r="BD120" t="s">
        <v>168</v>
      </c>
      <c r="BE120">
        <v>34</v>
      </c>
      <c r="BF120" s="21">
        <v>0</v>
      </c>
      <c r="BG120" s="25">
        <v>3.6930000000000001</v>
      </c>
      <c r="BH120" s="21" t="s">
        <v>925</v>
      </c>
      <c r="BO120" s="87" t="s">
        <v>776</v>
      </c>
      <c r="BP120">
        <v>5.5555555555555554</v>
      </c>
    </row>
    <row r="121" spans="1:68" x14ac:dyDescent="0.25">
      <c r="A121" s="43" t="s">
        <v>171</v>
      </c>
      <c r="B121" s="46" t="s">
        <v>19</v>
      </c>
      <c r="C121">
        <v>2</v>
      </c>
      <c r="D121">
        <v>2022</v>
      </c>
      <c r="E121" s="20">
        <v>81</v>
      </c>
      <c r="F121" s="20">
        <v>23</v>
      </c>
      <c r="G121" s="44">
        <v>4.3947368421052628</v>
      </c>
      <c r="H121" s="44">
        <v>28.39506172839506</v>
      </c>
      <c r="J121" s="43" t="s">
        <v>171</v>
      </c>
      <c r="K121" s="46" t="s">
        <v>19</v>
      </c>
      <c r="L121">
        <v>2</v>
      </c>
      <c r="M121">
        <v>2022</v>
      </c>
      <c r="N121" s="13">
        <v>50</v>
      </c>
      <c r="O121" s="13">
        <v>12</v>
      </c>
      <c r="P121" s="44">
        <v>4.5760869565217392</v>
      </c>
      <c r="Q121" s="45">
        <f t="shared" si="5"/>
        <v>24</v>
      </c>
      <c r="R121">
        <v>4.9382716049382713</v>
      </c>
      <c r="S121">
        <v>7.4074074074074066</v>
      </c>
      <c r="T121">
        <v>2.4691358024691357</v>
      </c>
      <c r="V121" s="43" t="s">
        <v>171</v>
      </c>
      <c r="W121">
        <v>243.17708333333326</v>
      </c>
      <c r="X121" s="44">
        <v>79.927083333333314</v>
      </c>
      <c r="Y121" s="23">
        <v>3.24</v>
      </c>
      <c r="Z121" s="44">
        <f t="shared" si="6"/>
        <v>32.867851788391519</v>
      </c>
      <c r="AA121" s="44">
        <f t="shared" si="4"/>
        <v>1.3323623902334552</v>
      </c>
      <c r="AB121" s="25">
        <v>3.7894736842105261</v>
      </c>
      <c r="AE121" t="s">
        <v>501</v>
      </c>
      <c r="AF121">
        <v>20.141249999999999</v>
      </c>
      <c r="AG121">
        <v>141.90125</v>
      </c>
      <c r="AH121">
        <v>0.32750000000000001</v>
      </c>
      <c r="AJ121" t="s">
        <v>468</v>
      </c>
      <c r="AK121">
        <v>0.05</v>
      </c>
      <c r="AN121" t="s">
        <v>228</v>
      </c>
      <c r="AO121" s="8">
        <v>21.900000000000002</v>
      </c>
      <c r="AP121" s="25">
        <v>248.155</v>
      </c>
      <c r="AR121" t="s">
        <v>171</v>
      </c>
      <c r="AS121">
        <v>76</v>
      </c>
      <c r="AT121">
        <v>334</v>
      </c>
      <c r="AU121">
        <v>71</v>
      </c>
      <c r="AV121" s="21">
        <v>6</v>
      </c>
      <c r="AW121" s="45">
        <f t="shared" si="7"/>
        <v>7.7922077922077921</v>
      </c>
      <c r="AX121">
        <v>4.3947368421052628</v>
      </c>
      <c r="AY121" s="23">
        <v>4.5609999999999999</v>
      </c>
      <c r="AZ121">
        <v>3.512</v>
      </c>
      <c r="BA121">
        <v>4.1479999999999997</v>
      </c>
      <c r="BB121">
        <v>30</v>
      </c>
      <c r="BD121" t="s">
        <v>171</v>
      </c>
      <c r="BE121">
        <v>71</v>
      </c>
      <c r="BF121" s="21">
        <v>6</v>
      </c>
      <c r="BG121" s="25">
        <v>4.4340000000000002</v>
      </c>
      <c r="BH121" s="21">
        <v>1.9790000000000001</v>
      </c>
      <c r="BO121" s="87" t="s">
        <v>782</v>
      </c>
      <c r="BP121">
        <v>5.4642857142857144</v>
      </c>
    </row>
    <row r="122" spans="1:68" x14ac:dyDescent="0.25">
      <c r="A122" s="43" t="s">
        <v>175</v>
      </c>
      <c r="B122" s="46" t="s">
        <v>19</v>
      </c>
      <c r="C122">
        <v>1</v>
      </c>
      <c r="D122">
        <v>2004</v>
      </c>
      <c r="E122" s="20">
        <v>60</v>
      </c>
      <c r="F122" s="20">
        <v>14</v>
      </c>
      <c r="G122" s="44">
        <v>5.4727272727272727</v>
      </c>
      <c r="H122" s="44">
        <v>23.333333333333332</v>
      </c>
      <c r="J122" s="43" t="s">
        <v>175</v>
      </c>
      <c r="K122" s="46" t="s">
        <v>19</v>
      </c>
      <c r="L122">
        <v>1</v>
      </c>
      <c r="M122">
        <v>2004</v>
      </c>
      <c r="N122" s="13">
        <v>31</v>
      </c>
      <c r="O122" s="13">
        <v>7</v>
      </c>
      <c r="P122" s="44">
        <v>5.666666666666667</v>
      </c>
      <c r="Q122" s="45">
        <f t="shared" si="5"/>
        <v>22.58064516129032</v>
      </c>
      <c r="R122">
        <v>3.3333333333333335</v>
      </c>
      <c r="S122">
        <v>3.3333333333333335</v>
      </c>
      <c r="T122">
        <v>0</v>
      </c>
      <c r="V122" s="43" t="s">
        <v>175</v>
      </c>
      <c r="W122">
        <v>134.91408333333328</v>
      </c>
      <c r="X122" s="44">
        <v>35.974166666666676</v>
      </c>
      <c r="Y122" s="23">
        <v>1.01</v>
      </c>
      <c r="Z122" s="44">
        <f t="shared" si="6"/>
        <v>26.664500679135937</v>
      </c>
      <c r="AA122" s="44">
        <f t="shared" si="4"/>
        <v>0.74862458762335815</v>
      </c>
      <c r="AB122" s="25">
        <v>4.1454545454545455</v>
      </c>
      <c r="AE122" t="s">
        <v>504</v>
      </c>
      <c r="AF122">
        <v>5.2837499999999995</v>
      </c>
      <c r="AG122">
        <v>188.60874999999996</v>
      </c>
      <c r="AH122">
        <v>2.9375000000000013</v>
      </c>
      <c r="AJ122" t="s">
        <v>469</v>
      </c>
      <c r="AK122">
        <v>8</v>
      </c>
      <c r="AR122" t="s">
        <v>175</v>
      </c>
      <c r="AS122">
        <v>55</v>
      </c>
      <c r="AT122">
        <v>301</v>
      </c>
      <c r="AU122">
        <v>54</v>
      </c>
      <c r="AV122" s="21">
        <v>2</v>
      </c>
      <c r="AW122" s="45">
        <f t="shared" si="7"/>
        <v>3.5714285714285712</v>
      </c>
      <c r="AX122">
        <v>5.4727272727272727</v>
      </c>
      <c r="AY122" s="23">
        <v>4.2789999999999999</v>
      </c>
      <c r="AZ122">
        <v>3.468</v>
      </c>
      <c r="BA122">
        <v>3.677</v>
      </c>
      <c r="BB122">
        <v>28</v>
      </c>
      <c r="BD122" t="s">
        <v>175</v>
      </c>
      <c r="BE122">
        <v>54</v>
      </c>
      <c r="BF122" s="21">
        <v>2</v>
      </c>
      <c r="BG122" s="25">
        <v>4.1669999999999998</v>
      </c>
      <c r="BH122" s="21">
        <v>0.83609999999999995</v>
      </c>
      <c r="BO122" s="87" t="s">
        <v>190</v>
      </c>
      <c r="BP122">
        <v>5.4571428571428573</v>
      </c>
    </row>
    <row r="123" spans="1:68" x14ac:dyDescent="0.25">
      <c r="A123" s="43" t="s">
        <v>178</v>
      </c>
      <c r="B123" s="46" t="s">
        <v>19</v>
      </c>
      <c r="C123">
        <v>2</v>
      </c>
      <c r="D123">
        <v>2022</v>
      </c>
      <c r="E123" s="20">
        <v>73</v>
      </c>
      <c r="F123" s="20">
        <v>22</v>
      </c>
      <c r="G123" s="44">
        <v>5.3088235294117645</v>
      </c>
      <c r="H123" s="44">
        <v>30.136986301369863</v>
      </c>
      <c r="J123" s="43" t="s">
        <v>178</v>
      </c>
      <c r="K123" s="46" t="s">
        <v>19</v>
      </c>
      <c r="L123">
        <v>2</v>
      </c>
      <c r="M123">
        <v>2022</v>
      </c>
      <c r="N123" s="13">
        <v>47</v>
      </c>
      <c r="O123" s="13">
        <v>16</v>
      </c>
      <c r="P123" s="44">
        <v>5.2954545454545459</v>
      </c>
      <c r="Q123" s="45">
        <f t="shared" si="5"/>
        <v>34.042553191489361</v>
      </c>
      <c r="R123">
        <v>2.7397260273972601</v>
      </c>
      <c r="S123">
        <v>2.7397260273972601</v>
      </c>
      <c r="T123">
        <v>0</v>
      </c>
      <c r="V123" s="43" t="s">
        <v>178</v>
      </c>
      <c r="W123">
        <v>180.52124999999995</v>
      </c>
      <c r="X123" s="44">
        <v>82.342499999999987</v>
      </c>
      <c r="Y123" s="23">
        <v>8.1262500000000006</v>
      </c>
      <c r="Z123" s="44">
        <f t="shared" si="6"/>
        <v>45.613743534348458</v>
      </c>
      <c r="AA123" s="44">
        <f t="shared" si="4"/>
        <v>4.5015476017366396</v>
      </c>
      <c r="AB123" s="25">
        <v>4.3043478260869561</v>
      </c>
      <c r="AE123" t="s">
        <v>506</v>
      </c>
      <c r="AF123">
        <v>2.0024999999999999</v>
      </c>
      <c r="AG123">
        <v>141.46249999999998</v>
      </c>
      <c r="AH123">
        <v>7.9424999999999999</v>
      </c>
      <c r="AJ123" t="s">
        <v>472</v>
      </c>
      <c r="AK123">
        <v>41.04249999999999</v>
      </c>
      <c r="AR123" t="s">
        <v>178</v>
      </c>
      <c r="AS123">
        <v>68</v>
      </c>
      <c r="AT123">
        <v>361</v>
      </c>
      <c r="AU123">
        <v>68</v>
      </c>
      <c r="AV123" s="21">
        <v>2</v>
      </c>
      <c r="AW123" s="45">
        <f t="shared" si="7"/>
        <v>2.8571428571428572</v>
      </c>
      <c r="AX123">
        <v>5.3088235294117645</v>
      </c>
      <c r="AY123" s="23">
        <v>4.4550000000000001</v>
      </c>
      <c r="AZ123">
        <v>3.3450000000000002</v>
      </c>
      <c r="BA123">
        <v>4.0730000000000004</v>
      </c>
      <c r="BB123">
        <v>25</v>
      </c>
      <c r="BD123" t="s">
        <v>178</v>
      </c>
      <c r="BE123">
        <v>68</v>
      </c>
      <c r="BF123" s="21">
        <v>2</v>
      </c>
      <c r="BG123" s="25">
        <v>4.383</v>
      </c>
      <c r="BH123" s="21">
        <v>0.76739999999999997</v>
      </c>
      <c r="BO123" s="87" t="s">
        <v>193</v>
      </c>
      <c r="BP123">
        <v>5.65625</v>
      </c>
    </row>
    <row r="124" spans="1:68" x14ac:dyDescent="0.25">
      <c r="A124" s="43" t="s">
        <v>182</v>
      </c>
      <c r="B124" s="46" t="s">
        <v>19</v>
      </c>
      <c r="C124">
        <v>1</v>
      </c>
      <c r="D124">
        <v>2009</v>
      </c>
      <c r="E124" s="20">
        <v>52</v>
      </c>
      <c r="F124" s="20">
        <v>6</v>
      </c>
      <c r="G124" s="44">
        <v>4.927083333333333</v>
      </c>
      <c r="H124" s="44">
        <v>11.538461538461538</v>
      </c>
      <c r="J124" s="43" t="s">
        <v>182</v>
      </c>
      <c r="K124" s="46" t="s">
        <v>19</v>
      </c>
      <c r="L124">
        <v>1</v>
      </c>
      <c r="M124">
        <v>2009</v>
      </c>
      <c r="N124" s="13">
        <v>16</v>
      </c>
      <c r="O124" s="13">
        <v>0</v>
      </c>
      <c r="P124" s="44">
        <v>5.7857142857142856</v>
      </c>
      <c r="Q124" s="45">
        <f t="shared" si="5"/>
        <v>0</v>
      </c>
      <c r="R124">
        <v>0</v>
      </c>
      <c r="S124">
        <v>3.8461538461538463</v>
      </c>
      <c r="T124">
        <v>3.8461538461538463</v>
      </c>
      <c r="V124" s="43" t="s">
        <v>182</v>
      </c>
      <c r="W124">
        <v>231.59924999999998</v>
      </c>
      <c r="X124" s="44">
        <v>59.052499999999995</v>
      </c>
      <c r="Y124" s="23">
        <v>0.55500000000000005</v>
      </c>
      <c r="Z124" s="44">
        <f t="shared" si="6"/>
        <v>25.497707786186702</v>
      </c>
      <c r="AA124" s="44">
        <f t="shared" si="4"/>
        <v>0.23963808172953932</v>
      </c>
      <c r="AB124" s="25">
        <v>2.9803921568627452</v>
      </c>
      <c r="AE124" t="s">
        <v>514</v>
      </c>
      <c r="AF124">
        <v>16.529999999999998</v>
      </c>
      <c r="AG124">
        <v>35.507499999999993</v>
      </c>
      <c r="AH124">
        <v>0.64374999999999993</v>
      </c>
      <c r="AJ124" t="s">
        <v>474</v>
      </c>
      <c r="AK124">
        <v>46.127499999999998</v>
      </c>
      <c r="AR124" t="s">
        <v>182</v>
      </c>
      <c r="AS124">
        <v>48</v>
      </c>
      <c r="AT124">
        <v>236.5</v>
      </c>
      <c r="AU124">
        <v>48</v>
      </c>
      <c r="AV124" s="21">
        <v>2</v>
      </c>
      <c r="AW124" s="45">
        <f t="shared" si="7"/>
        <v>4</v>
      </c>
      <c r="AX124">
        <v>4.927083333333333</v>
      </c>
      <c r="AY124" s="23">
        <v>4.0979999999999999</v>
      </c>
      <c r="AZ124">
        <v>3.702</v>
      </c>
      <c r="BA124">
        <v>2.9750000000000001</v>
      </c>
      <c r="BB124">
        <v>36</v>
      </c>
      <c r="BD124" t="s">
        <v>182</v>
      </c>
      <c r="BE124">
        <v>48</v>
      </c>
      <c r="BF124" s="21">
        <v>2</v>
      </c>
      <c r="BG124" s="25">
        <v>4.0179999999999998</v>
      </c>
      <c r="BH124" s="21">
        <v>0.7571</v>
      </c>
      <c r="BO124" s="87" t="s">
        <v>445</v>
      </c>
      <c r="BP124">
        <v>3.6666666666666665</v>
      </c>
    </row>
    <row r="125" spans="1:68" x14ac:dyDescent="0.25">
      <c r="A125" s="43" t="s">
        <v>186</v>
      </c>
      <c r="B125" s="46" t="s">
        <v>19</v>
      </c>
      <c r="C125">
        <v>2</v>
      </c>
      <c r="D125">
        <v>2022</v>
      </c>
      <c r="E125" s="20">
        <v>51</v>
      </c>
      <c r="F125" s="20">
        <v>9</v>
      </c>
      <c r="G125" s="44">
        <v>4.9893617021276597</v>
      </c>
      <c r="H125" s="44">
        <v>17.647058823529413</v>
      </c>
      <c r="J125" s="43" t="s">
        <v>186</v>
      </c>
      <c r="K125" s="46" t="s">
        <v>19</v>
      </c>
      <c r="L125">
        <v>2</v>
      </c>
      <c r="M125">
        <v>2022</v>
      </c>
      <c r="N125" s="13">
        <v>20</v>
      </c>
      <c r="O125" s="13">
        <v>1</v>
      </c>
      <c r="P125" s="44">
        <v>5.666666666666667</v>
      </c>
      <c r="Q125" s="45">
        <f t="shared" si="5"/>
        <v>5</v>
      </c>
      <c r="R125">
        <v>1.9607843137254901</v>
      </c>
      <c r="S125">
        <v>3.9215686274509802</v>
      </c>
      <c r="T125">
        <v>1.9607843137254901</v>
      </c>
      <c r="V125" s="43" t="s">
        <v>186</v>
      </c>
      <c r="W125">
        <v>244.60166666666674</v>
      </c>
      <c r="X125" s="44">
        <v>71.77624999999999</v>
      </c>
      <c r="Y125" s="23">
        <v>0.52625</v>
      </c>
      <c r="Z125" s="44">
        <f t="shared" si="6"/>
        <v>29.344137747766762</v>
      </c>
      <c r="AA125" s="44">
        <f t="shared" si="4"/>
        <v>0.21514571309816632</v>
      </c>
      <c r="AB125" s="25">
        <v>3.04</v>
      </c>
      <c r="AE125" t="s">
        <v>516</v>
      </c>
      <c r="AF125">
        <v>0.15125000000000002</v>
      </c>
      <c r="AG125">
        <v>3.0400000000000005</v>
      </c>
      <c r="AH125">
        <v>0.875</v>
      </c>
      <c r="AJ125" t="s">
        <v>500</v>
      </c>
      <c r="AK125">
        <v>0.89624999999999988</v>
      </c>
      <c r="AR125" t="s">
        <v>186</v>
      </c>
      <c r="AS125">
        <v>47</v>
      </c>
      <c r="AT125">
        <v>234.5</v>
      </c>
      <c r="AU125">
        <v>48</v>
      </c>
      <c r="AV125" s="21">
        <v>2</v>
      </c>
      <c r="AW125" s="45">
        <f t="shared" si="7"/>
        <v>4</v>
      </c>
      <c r="AX125">
        <v>4.9893617021276597</v>
      </c>
      <c r="AY125" s="23">
        <v>4.04</v>
      </c>
      <c r="AZ125">
        <v>3.5089999999999999</v>
      </c>
      <c r="BA125">
        <v>3.2949999999999999</v>
      </c>
      <c r="BB125">
        <v>31</v>
      </c>
      <c r="BD125" t="s">
        <v>186</v>
      </c>
      <c r="BE125">
        <v>48</v>
      </c>
      <c r="BF125" s="21">
        <v>2</v>
      </c>
      <c r="BG125" s="25">
        <v>3.972</v>
      </c>
      <c r="BH125" s="21">
        <v>0.78620000000000001</v>
      </c>
      <c r="BO125" s="87" t="s">
        <v>447</v>
      </c>
      <c r="BP125">
        <v>4.4000000000000004</v>
      </c>
    </row>
    <row r="126" spans="1:68" x14ac:dyDescent="0.25">
      <c r="A126" s="43" t="s">
        <v>776</v>
      </c>
      <c r="B126" s="46" t="s">
        <v>666</v>
      </c>
      <c r="C126">
        <v>1</v>
      </c>
      <c r="D126">
        <v>2013</v>
      </c>
      <c r="E126" s="20">
        <v>55</v>
      </c>
      <c r="F126" s="20">
        <v>17</v>
      </c>
      <c r="G126" s="44">
        <v>5.5576923076923075</v>
      </c>
      <c r="H126" s="44">
        <v>30.909090909090907</v>
      </c>
      <c r="J126" s="43" t="s">
        <v>776</v>
      </c>
      <c r="K126" s="46" t="s">
        <v>666</v>
      </c>
      <c r="L126">
        <v>1</v>
      </c>
      <c r="M126">
        <v>2013</v>
      </c>
      <c r="N126" s="13">
        <v>26</v>
      </c>
      <c r="O126" s="13">
        <v>8</v>
      </c>
      <c r="P126" s="44">
        <v>5.56</v>
      </c>
      <c r="Q126" s="45">
        <f t="shared" si="5"/>
        <v>30.76923076923077</v>
      </c>
      <c r="R126">
        <v>1.8181818181818181</v>
      </c>
      <c r="S126">
        <v>1.8181818181818181</v>
      </c>
      <c r="T126">
        <v>0</v>
      </c>
      <c r="V126" s="43" t="s">
        <v>776</v>
      </c>
      <c r="W126">
        <v>230.62749999999994</v>
      </c>
      <c r="X126" s="44">
        <v>119.87166666666664</v>
      </c>
      <c r="Y126" s="23">
        <v>0.16833333333333333</v>
      </c>
      <c r="Z126" s="44">
        <f t="shared" si="6"/>
        <v>51.976311006565425</v>
      </c>
      <c r="AA126" s="44">
        <f t="shared" si="4"/>
        <v>7.2989272022344856E-2</v>
      </c>
      <c r="AB126" s="25">
        <v>4.0370370370370372</v>
      </c>
      <c r="AE126" t="s">
        <v>197</v>
      </c>
      <c r="AF126">
        <v>29.654999999999998</v>
      </c>
      <c r="AG126">
        <v>31.512499999999999</v>
      </c>
      <c r="AH126">
        <v>2.4074999999999998</v>
      </c>
      <c r="AJ126" t="s">
        <v>501</v>
      </c>
      <c r="AK126">
        <v>7.03</v>
      </c>
      <c r="AR126" t="s">
        <v>776</v>
      </c>
      <c r="AS126">
        <v>52</v>
      </c>
      <c r="AT126">
        <v>289</v>
      </c>
      <c r="AU126">
        <v>53</v>
      </c>
      <c r="AV126" s="21">
        <v>1</v>
      </c>
      <c r="AW126" s="45">
        <f t="shared" si="7"/>
        <v>1.8518518518518516</v>
      </c>
      <c r="AX126">
        <v>5.5576923076923075</v>
      </c>
      <c r="AY126" s="23">
        <v>4.2030000000000003</v>
      </c>
      <c r="AZ126">
        <v>3.54</v>
      </c>
      <c r="BA126">
        <v>3.4950000000000001</v>
      </c>
      <c r="BB126">
        <v>29</v>
      </c>
      <c r="BD126" t="s">
        <v>776</v>
      </c>
      <c r="BE126">
        <v>53</v>
      </c>
      <c r="BF126" s="21">
        <v>1</v>
      </c>
      <c r="BG126" s="25">
        <v>4.165</v>
      </c>
      <c r="BH126" s="21">
        <v>0</v>
      </c>
      <c r="BO126" s="87" t="s">
        <v>450</v>
      </c>
      <c r="BP126">
        <v>6.2352941176470589</v>
      </c>
    </row>
    <row r="127" spans="1:68" x14ac:dyDescent="0.25">
      <c r="A127" s="43" t="s">
        <v>782</v>
      </c>
      <c r="B127" s="46" t="s">
        <v>666</v>
      </c>
      <c r="C127">
        <v>2</v>
      </c>
      <c r="D127">
        <v>2016</v>
      </c>
      <c r="E127" s="20">
        <v>56</v>
      </c>
      <c r="F127" s="20">
        <v>15</v>
      </c>
      <c r="G127" s="44">
        <v>5.5384615384615383</v>
      </c>
      <c r="H127" s="44">
        <v>26.785714285714285</v>
      </c>
      <c r="J127" s="43" t="s">
        <v>782</v>
      </c>
      <c r="K127" s="46" t="s">
        <v>666</v>
      </c>
      <c r="L127">
        <v>2</v>
      </c>
      <c r="M127">
        <v>2016</v>
      </c>
      <c r="N127" s="13">
        <v>26</v>
      </c>
      <c r="O127" s="13">
        <v>5</v>
      </c>
      <c r="P127" s="44">
        <v>5.625</v>
      </c>
      <c r="Q127" s="45">
        <f t="shared" si="5"/>
        <v>19.230769230769234</v>
      </c>
      <c r="R127">
        <v>1.7857142857142856</v>
      </c>
      <c r="S127">
        <v>1.7857142857142856</v>
      </c>
      <c r="T127">
        <v>0</v>
      </c>
      <c r="V127" s="43" t="s">
        <v>782</v>
      </c>
      <c r="W127">
        <v>218.51499999999996</v>
      </c>
      <c r="X127" s="44">
        <v>129.69999999999999</v>
      </c>
      <c r="Y127" s="23">
        <v>0.16833333333333333</v>
      </c>
      <c r="Z127" s="44">
        <f t="shared" si="6"/>
        <v>59.355193007345044</v>
      </c>
      <c r="AA127" s="44">
        <f t="shared" si="4"/>
        <v>7.7035138701385883E-2</v>
      </c>
      <c r="AB127" s="25">
        <v>3.8703703703703702</v>
      </c>
      <c r="AE127" t="s">
        <v>200</v>
      </c>
      <c r="AF127">
        <v>31.683749999999993</v>
      </c>
      <c r="AG127">
        <v>48.892499999999998</v>
      </c>
      <c r="AH127">
        <v>10.936249999999999</v>
      </c>
      <c r="AJ127" t="s">
        <v>504</v>
      </c>
      <c r="AK127">
        <v>0.88249999999999995</v>
      </c>
      <c r="AR127" t="s">
        <v>782</v>
      </c>
      <c r="AS127">
        <v>52</v>
      </c>
      <c r="AT127">
        <v>288</v>
      </c>
      <c r="AU127">
        <v>54</v>
      </c>
      <c r="AV127" s="21">
        <v>1</v>
      </c>
      <c r="AW127" s="45">
        <f t="shared" si="7"/>
        <v>1.8181818181818181</v>
      </c>
      <c r="AX127">
        <v>5.5384615384615383</v>
      </c>
      <c r="AY127" s="23">
        <v>4.2279999999999998</v>
      </c>
      <c r="AZ127">
        <v>3.581</v>
      </c>
      <c r="BA127">
        <v>3.4889999999999999</v>
      </c>
      <c r="BB127">
        <v>30</v>
      </c>
      <c r="BD127" t="s">
        <v>782</v>
      </c>
      <c r="BE127">
        <v>54</v>
      </c>
      <c r="BF127" s="21">
        <v>1</v>
      </c>
      <c r="BG127" s="25">
        <v>4.1890000000000001</v>
      </c>
      <c r="BH127" s="21">
        <v>0</v>
      </c>
      <c r="BO127" s="87" t="s">
        <v>454</v>
      </c>
      <c r="BP127">
        <v>4.6818181818181817</v>
      </c>
    </row>
    <row r="128" spans="1:68" x14ac:dyDescent="0.25">
      <c r="A128" s="43" t="s">
        <v>190</v>
      </c>
      <c r="B128" s="46" t="s">
        <v>19</v>
      </c>
      <c r="C128">
        <v>1</v>
      </c>
      <c r="D128">
        <v>2008</v>
      </c>
      <c r="E128" s="20">
        <v>70</v>
      </c>
      <c r="F128" s="20">
        <v>14</v>
      </c>
      <c r="G128" s="44">
        <v>5.6515151515151514</v>
      </c>
      <c r="H128" s="44">
        <v>20</v>
      </c>
      <c r="J128" s="43" t="s">
        <v>190</v>
      </c>
      <c r="K128" s="46" t="s">
        <v>19</v>
      </c>
      <c r="L128">
        <v>1</v>
      </c>
      <c r="M128">
        <v>2008</v>
      </c>
      <c r="N128" s="13">
        <v>34</v>
      </c>
      <c r="O128" s="13">
        <v>5</v>
      </c>
      <c r="P128" s="44">
        <v>5.870967741935484</v>
      </c>
      <c r="Q128" s="45">
        <f t="shared" si="5"/>
        <v>14.705882352941178</v>
      </c>
      <c r="R128">
        <v>0</v>
      </c>
      <c r="S128">
        <v>1.4285714285714286</v>
      </c>
      <c r="T128">
        <v>1.4285714285714286</v>
      </c>
      <c r="V128" s="43" t="s">
        <v>190</v>
      </c>
      <c r="W128">
        <v>267.57033333333328</v>
      </c>
      <c r="X128" s="44">
        <v>120.94083333333333</v>
      </c>
      <c r="Y128" s="23">
        <v>0.505</v>
      </c>
      <c r="Z128" s="44">
        <f t="shared" si="6"/>
        <v>45.199642212452559</v>
      </c>
      <c r="AA128" s="44">
        <f t="shared" si="4"/>
        <v>0.188735422835865</v>
      </c>
      <c r="AB128" s="25">
        <v>4.0149253731343286</v>
      </c>
      <c r="AE128" t="s">
        <v>204</v>
      </c>
      <c r="AF128">
        <v>10.405000000000006</v>
      </c>
      <c r="AG128">
        <v>24.392499999999998</v>
      </c>
      <c r="AH128">
        <v>1.1287500000000001</v>
      </c>
      <c r="AJ128" t="s">
        <v>506</v>
      </c>
      <c r="AK128">
        <v>1.7749999999999999</v>
      </c>
      <c r="AR128" t="s">
        <v>190</v>
      </c>
      <c r="AS128">
        <v>66</v>
      </c>
      <c r="AT128">
        <v>373</v>
      </c>
      <c r="AU128">
        <v>65</v>
      </c>
      <c r="AV128" s="21">
        <v>1</v>
      </c>
      <c r="AW128" s="45">
        <f t="shared" si="7"/>
        <v>1.5151515151515151</v>
      </c>
      <c r="AX128">
        <v>5.6515151515151514</v>
      </c>
      <c r="AY128" s="23">
        <v>4.4539999999999997</v>
      </c>
      <c r="AZ128">
        <v>3.7650000000000001</v>
      </c>
      <c r="BA128">
        <v>3.766</v>
      </c>
      <c r="BB128">
        <v>36</v>
      </c>
      <c r="BD128" t="s">
        <v>190</v>
      </c>
      <c r="BE128">
        <v>65</v>
      </c>
      <c r="BF128" s="21">
        <v>1</v>
      </c>
      <c r="BG128" s="25">
        <v>4.3760000000000003</v>
      </c>
      <c r="BH128" s="21">
        <v>0</v>
      </c>
      <c r="BO128" s="87" t="s">
        <v>458</v>
      </c>
      <c r="BP128">
        <v>4.666666666666667</v>
      </c>
    </row>
    <row r="129" spans="1:68" x14ac:dyDescent="0.25">
      <c r="A129" s="43" t="s">
        <v>193</v>
      </c>
      <c r="B129" s="46" t="s">
        <v>19</v>
      </c>
      <c r="C129">
        <v>2</v>
      </c>
      <c r="D129">
        <v>2022</v>
      </c>
      <c r="E129" s="20">
        <v>71</v>
      </c>
      <c r="F129" s="20">
        <v>12</v>
      </c>
      <c r="G129" s="44">
        <v>5.5797101449275361</v>
      </c>
      <c r="H129" s="44">
        <v>16.901408450704224</v>
      </c>
      <c r="J129" s="43" t="s">
        <v>193</v>
      </c>
      <c r="K129" s="46" t="s">
        <v>19</v>
      </c>
      <c r="L129">
        <v>2</v>
      </c>
      <c r="M129">
        <v>2022</v>
      </c>
      <c r="N129" s="13">
        <v>39</v>
      </c>
      <c r="O129" s="13">
        <v>6</v>
      </c>
      <c r="P129" s="44">
        <v>5.5135135135135132</v>
      </c>
      <c r="Q129" s="45">
        <f t="shared" si="5"/>
        <v>15.384615384615385</v>
      </c>
      <c r="R129">
        <v>2.8169014084507045</v>
      </c>
      <c r="S129">
        <v>2.8169014084507045</v>
      </c>
      <c r="T129">
        <v>0</v>
      </c>
      <c r="V129" s="43" t="s">
        <v>193</v>
      </c>
      <c r="W129">
        <v>152.65416666666658</v>
      </c>
      <c r="X129" s="44">
        <v>38.497916666666669</v>
      </c>
      <c r="Y129" s="23">
        <v>2.1525000000000007</v>
      </c>
      <c r="Z129" s="44">
        <f t="shared" si="6"/>
        <v>25.219040860332463</v>
      </c>
      <c r="AA129" s="44">
        <f t="shared" si="4"/>
        <v>1.4100499495046004</v>
      </c>
      <c r="AB129" s="25">
        <v>4.0289855072463769</v>
      </c>
      <c r="AE129" t="s">
        <v>207</v>
      </c>
      <c r="AF129">
        <v>8.8275000000000006</v>
      </c>
      <c r="AG129">
        <v>30.031249999999996</v>
      </c>
      <c r="AH129">
        <v>0.64</v>
      </c>
      <c r="AJ129" t="s">
        <v>514</v>
      </c>
      <c r="AK129">
        <v>103.4175</v>
      </c>
      <c r="AR129" t="s">
        <v>193</v>
      </c>
      <c r="AS129">
        <v>69</v>
      </c>
      <c r="AT129">
        <v>385</v>
      </c>
      <c r="AU129">
        <v>67</v>
      </c>
      <c r="AV129" s="21">
        <v>2</v>
      </c>
      <c r="AW129" s="45">
        <f t="shared" si="7"/>
        <v>2.8985507246376812</v>
      </c>
      <c r="AX129">
        <v>5.5797101449275361</v>
      </c>
      <c r="AY129" s="23">
        <v>4.4370000000000003</v>
      </c>
      <c r="AZ129">
        <v>3.5979999999999999</v>
      </c>
      <c r="BA129">
        <v>3.915</v>
      </c>
      <c r="BB129">
        <v>32</v>
      </c>
      <c r="BD129" t="s">
        <v>193</v>
      </c>
      <c r="BE129">
        <v>67</v>
      </c>
      <c r="BF129" s="21">
        <v>2</v>
      </c>
      <c r="BG129" s="25">
        <v>4.3810000000000002</v>
      </c>
      <c r="BH129" s="21">
        <v>0.70520000000000005</v>
      </c>
      <c r="BO129" s="87" t="s">
        <v>460</v>
      </c>
      <c r="BP129">
        <v>4.5294117647058822</v>
      </c>
    </row>
    <row r="130" spans="1:68" x14ac:dyDescent="0.25">
      <c r="A130" s="43" t="s">
        <v>445</v>
      </c>
      <c r="B130" s="46" t="s">
        <v>442</v>
      </c>
      <c r="C130">
        <v>1</v>
      </c>
      <c r="D130">
        <v>2009</v>
      </c>
      <c r="E130" s="20">
        <v>6</v>
      </c>
      <c r="F130" s="20">
        <v>6</v>
      </c>
      <c r="G130" s="44">
        <v>5.45</v>
      </c>
      <c r="H130" s="44">
        <v>100</v>
      </c>
      <c r="J130" s="43" t="s">
        <v>445</v>
      </c>
      <c r="K130" s="46" t="s">
        <v>442</v>
      </c>
      <c r="L130">
        <v>1</v>
      </c>
      <c r="M130">
        <v>2009</v>
      </c>
      <c r="N130" s="13">
        <v>3</v>
      </c>
      <c r="O130" s="13">
        <v>3</v>
      </c>
      <c r="P130" s="44">
        <v>7.2333333333333334</v>
      </c>
      <c r="Q130" s="45">
        <f t="shared" si="5"/>
        <v>100</v>
      </c>
      <c r="R130">
        <v>0</v>
      </c>
      <c r="S130">
        <v>0</v>
      </c>
      <c r="T130">
        <v>0</v>
      </c>
      <c r="V130" s="43" t="s">
        <v>445</v>
      </c>
      <c r="W130">
        <v>24.014999999999997</v>
      </c>
      <c r="X130" s="44">
        <v>24.014999999999997</v>
      </c>
      <c r="Y130" s="23"/>
      <c r="Z130" s="44">
        <f t="shared" si="6"/>
        <v>100</v>
      </c>
      <c r="AA130" s="44">
        <f t="shared" ref="AA130:AA184" si="8">(Y130/W130)*100</f>
        <v>0</v>
      </c>
      <c r="AB130" s="25">
        <v>4.166666666666667</v>
      </c>
      <c r="AE130" t="s">
        <v>211</v>
      </c>
      <c r="AF130">
        <v>61.258749999999992</v>
      </c>
      <c r="AG130">
        <v>45.522499999999994</v>
      </c>
      <c r="AH130">
        <v>1.7562500000000001</v>
      </c>
      <c r="AJ130" t="s">
        <v>516</v>
      </c>
      <c r="AK130">
        <v>107.13875</v>
      </c>
      <c r="AR130" t="s">
        <v>445</v>
      </c>
      <c r="AS130">
        <v>6</v>
      </c>
      <c r="AT130">
        <v>32.700000000000003</v>
      </c>
      <c r="AU130">
        <v>6</v>
      </c>
      <c r="AV130" s="21">
        <v>0</v>
      </c>
      <c r="AW130" s="45">
        <f t="shared" si="7"/>
        <v>0</v>
      </c>
      <c r="AX130">
        <v>5.45</v>
      </c>
      <c r="AY130" s="23">
        <v>1.9510000000000001</v>
      </c>
      <c r="AZ130">
        <v>1.2410000000000001</v>
      </c>
      <c r="BA130">
        <v>1.198</v>
      </c>
      <c r="BB130">
        <v>3</v>
      </c>
      <c r="BD130" t="s">
        <v>445</v>
      </c>
      <c r="BE130">
        <v>6</v>
      </c>
      <c r="BF130" s="21">
        <v>0</v>
      </c>
      <c r="BG130" s="25">
        <v>1.9510000000000001</v>
      </c>
      <c r="BH130" s="21" t="s">
        <v>925</v>
      </c>
      <c r="BO130" s="87" t="s">
        <v>463</v>
      </c>
      <c r="BP130">
        <v>6.083333333333333</v>
      </c>
    </row>
    <row r="131" spans="1:68" x14ac:dyDescent="0.25">
      <c r="A131" s="43" t="s">
        <v>447</v>
      </c>
      <c r="B131" s="46" t="s">
        <v>442</v>
      </c>
      <c r="C131">
        <v>2</v>
      </c>
      <c r="D131">
        <v>2016</v>
      </c>
      <c r="E131" s="20">
        <v>7</v>
      </c>
      <c r="F131" s="20">
        <v>7</v>
      </c>
      <c r="G131" s="44">
        <v>4.4285714285714288</v>
      </c>
      <c r="H131" s="44">
        <v>100</v>
      </c>
      <c r="J131" s="43" t="s">
        <v>447</v>
      </c>
      <c r="K131" s="46" t="s">
        <v>442</v>
      </c>
      <c r="L131">
        <v>2</v>
      </c>
      <c r="M131">
        <v>2016</v>
      </c>
      <c r="N131" s="13">
        <v>2</v>
      </c>
      <c r="O131" s="13">
        <v>2</v>
      </c>
      <c r="P131" s="44">
        <v>4.5</v>
      </c>
      <c r="Q131" s="45">
        <f t="shared" ref="Q131:Q188" si="9">(O131/N131)*100</f>
        <v>100</v>
      </c>
      <c r="R131">
        <v>0</v>
      </c>
      <c r="S131">
        <v>0</v>
      </c>
      <c r="T131">
        <v>0</v>
      </c>
      <c r="V131" s="43" t="s">
        <v>447</v>
      </c>
      <c r="W131">
        <v>69.505208333333329</v>
      </c>
      <c r="X131" s="44">
        <v>69.505208333333329</v>
      </c>
      <c r="Y131" s="23"/>
      <c r="Z131" s="44">
        <f t="shared" ref="Z131:Z184" si="10">(X131/W131)*100</f>
        <v>100</v>
      </c>
      <c r="AA131" s="44">
        <f t="shared" si="8"/>
        <v>0</v>
      </c>
      <c r="AB131" s="25">
        <v>4</v>
      </c>
      <c r="AE131" t="s">
        <v>214</v>
      </c>
      <c r="AF131">
        <v>58.307500000000005</v>
      </c>
      <c r="AG131">
        <v>60.421250000000001</v>
      </c>
      <c r="AH131">
        <v>0.66874999999999984</v>
      </c>
      <c r="AJ131" t="s">
        <v>197</v>
      </c>
      <c r="AK131">
        <v>0.51374999999999993</v>
      </c>
      <c r="AR131" t="s">
        <v>447</v>
      </c>
      <c r="AS131">
        <v>7</v>
      </c>
      <c r="AT131">
        <v>31</v>
      </c>
      <c r="AU131">
        <v>7</v>
      </c>
      <c r="AV131" s="21">
        <v>0</v>
      </c>
      <c r="AW131" s="45">
        <f t="shared" ref="AW131:AW188" si="11">AV131/(AV131+AU131)*100</f>
        <v>0</v>
      </c>
      <c r="AX131">
        <v>4.4285714285714288</v>
      </c>
      <c r="AY131" s="23">
        <v>2.073</v>
      </c>
      <c r="AZ131">
        <v>1.792</v>
      </c>
      <c r="BA131">
        <v>0.76459999999999995</v>
      </c>
      <c r="BB131">
        <v>5</v>
      </c>
      <c r="BD131" t="s">
        <v>447</v>
      </c>
      <c r="BE131">
        <v>7</v>
      </c>
      <c r="BF131" s="21">
        <v>0</v>
      </c>
      <c r="BG131" s="25">
        <v>2.073</v>
      </c>
      <c r="BH131" s="21" t="s">
        <v>925</v>
      </c>
      <c r="BO131" s="87" t="s">
        <v>465</v>
      </c>
      <c r="BP131">
        <v>5.3</v>
      </c>
    </row>
    <row r="132" spans="1:68" x14ac:dyDescent="0.25">
      <c r="A132" s="43" t="s">
        <v>450</v>
      </c>
      <c r="B132" s="46" t="s">
        <v>442</v>
      </c>
      <c r="C132">
        <v>1</v>
      </c>
      <c r="D132">
        <v>2003</v>
      </c>
      <c r="E132" s="20">
        <v>31</v>
      </c>
      <c r="F132" s="20">
        <v>10</v>
      </c>
      <c r="G132" s="44">
        <v>6.4827586206896548</v>
      </c>
      <c r="H132" s="44">
        <v>32.258064516129032</v>
      </c>
      <c r="J132" s="43" t="s">
        <v>450</v>
      </c>
      <c r="K132" s="46" t="s">
        <v>442</v>
      </c>
      <c r="L132">
        <v>1</v>
      </c>
      <c r="M132">
        <v>2003</v>
      </c>
      <c r="N132" s="13">
        <v>13</v>
      </c>
      <c r="O132" s="13">
        <v>5</v>
      </c>
      <c r="P132" s="44">
        <v>6.833333333333333</v>
      </c>
      <c r="Q132" s="45">
        <f t="shared" si="9"/>
        <v>38.461538461538467</v>
      </c>
      <c r="R132">
        <v>0</v>
      </c>
      <c r="S132">
        <v>0</v>
      </c>
      <c r="T132">
        <v>0</v>
      </c>
      <c r="V132" s="43" t="s">
        <v>450</v>
      </c>
      <c r="W132">
        <v>109.80858333333333</v>
      </c>
      <c r="X132" s="44">
        <v>85.808749999999989</v>
      </c>
      <c r="Y132" s="23"/>
      <c r="Z132" s="44">
        <f t="shared" si="10"/>
        <v>78.14393683553881</v>
      </c>
      <c r="AA132" s="44">
        <f t="shared" si="8"/>
        <v>0</v>
      </c>
      <c r="AB132" s="25">
        <v>4.3793103448275863</v>
      </c>
      <c r="AE132" t="s">
        <v>284</v>
      </c>
      <c r="AF132">
        <v>65.906999999999996</v>
      </c>
      <c r="AG132">
        <v>51.006</v>
      </c>
      <c r="AH132">
        <v>28.609000000000002</v>
      </c>
      <c r="AJ132" t="s">
        <v>200</v>
      </c>
      <c r="AK132">
        <v>0.39125000000000004</v>
      </c>
      <c r="AR132" t="s">
        <v>450</v>
      </c>
      <c r="AS132">
        <v>29</v>
      </c>
      <c r="AT132">
        <v>188</v>
      </c>
      <c r="AU132">
        <v>30</v>
      </c>
      <c r="AV132" s="21">
        <v>0</v>
      </c>
      <c r="AW132" s="45">
        <f t="shared" si="11"/>
        <v>0</v>
      </c>
      <c r="AX132">
        <v>6.4827586206896548</v>
      </c>
      <c r="AY132" s="23">
        <v>3.5870000000000002</v>
      </c>
      <c r="AZ132">
        <v>3.0590000000000002</v>
      </c>
      <c r="BA132">
        <v>2.6890000000000001</v>
      </c>
      <c r="BB132">
        <v>18</v>
      </c>
      <c r="BD132" t="s">
        <v>450</v>
      </c>
      <c r="BE132">
        <v>30</v>
      </c>
      <c r="BF132" s="21">
        <v>0</v>
      </c>
      <c r="BG132" s="25">
        <v>3.556</v>
      </c>
      <c r="BH132" s="21" t="s">
        <v>925</v>
      </c>
      <c r="BO132" s="87" t="s">
        <v>468</v>
      </c>
      <c r="BP132">
        <v>6</v>
      </c>
    </row>
    <row r="133" spans="1:68" x14ac:dyDescent="0.25">
      <c r="A133" s="43" t="s">
        <v>454</v>
      </c>
      <c r="B133" s="46" t="s">
        <v>442</v>
      </c>
      <c r="C133">
        <v>2</v>
      </c>
      <c r="D133">
        <v>2016</v>
      </c>
      <c r="E133" s="20">
        <v>19</v>
      </c>
      <c r="F133" s="20">
        <v>10</v>
      </c>
      <c r="G133" s="44">
        <v>4.916666666666667</v>
      </c>
      <c r="H133" s="44">
        <v>52.631578947368418</v>
      </c>
      <c r="J133" s="43" t="s">
        <v>454</v>
      </c>
      <c r="K133" s="46" t="s">
        <v>442</v>
      </c>
      <c r="L133">
        <v>2</v>
      </c>
      <c r="M133">
        <v>2016</v>
      </c>
      <c r="N133" s="13">
        <v>8</v>
      </c>
      <c r="O133" s="13">
        <v>4</v>
      </c>
      <c r="P133" s="44">
        <v>5.2857142857142856</v>
      </c>
      <c r="Q133" s="45">
        <f t="shared" si="9"/>
        <v>50</v>
      </c>
      <c r="R133">
        <v>5.2631578947368416</v>
      </c>
      <c r="S133">
        <v>5.2631578947368416</v>
      </c>
      <c r="T133">
        <v>0</v>
      </c>
      <c r="V133" s="43" t="s">
        <v>454</v>
      </c>
      <c r="W133">
        <v>227.68583333333333</v>
      </c>
      <c r="X133" s="44">
        <v>73.676666666666662</v>
      </c>
      <c r="Y133" s="23">
        <v>16.010000000000002</v>
      </c>
      <c r="Z133" s="44">
        <f t="shared" si="10"/>
        <v>32.358915611057633</v>
      </c>
      <c r="AA133" s="44">
        <f t="shared" si="8"/>
        <v>7.0316188607840484</v>
      </c>
      <c r="AB133" s="25">
        <v>3.9444444444444446</v>
      </c>
      <c r="AE133" t="s">
        <v>291</v>
      </c>
      <c r="AF133">
        <v>9.84</v>
      </c>
      <c r="AG133">
        <v>2.82</v>
      </c>
      <c r="AH133">
        <v>0.44000000000000006</v>
      </c>
      <c r="AJ133" t="s">
        <v>204</v>
      </c>
      <c r="AK133">
        <v>55.641249999999999</v>
      </c>
      <c r="AR133" t="s">
        <v>454</v>
      </c>
      <c r="AS133">
        <v>18</v>
      </c>
      <c r="AT133">
        <v>88.5</v>
      </c>
      <c r="AU133">
        <v>17</v>
      </c>
      <c r="AV133" s="21">
        <v>1</v>
      </c>
      <c r="AW133" s="45">
        <f t="shared" si="11"/>
        <v>5.5555555555555554</v>
      </c>
      <c r="AX133">
        <v>4.916666666666667</v>
      </c>
      <c r="AY133" s="23">
        <v>3.0840000000000001</v>
      </c>
      <c r="AZ133">
        <v>2.5529999999999999</v>
      </c>
      <c r="BA133">
        <v>2.1739999999999999</v>
      </c>
      <c r="BB133">
        <v>11</v>
      </c>
      <c r="BD133" t="s">
        <v>454</v>
      </c>
      <c r="BE133">
        <v>17</v>
      </c>
      <c r="BF133" s="21">
        <v>1</v>
      </c>
      <c r="BG133" s="25">
        <v>2.984</v>
      </c>
      <c r="BH133" s="21">
        <v>0</v>
      </c>
      <c r="BO133" s="87" t="s">
        <v>469</v>
      </c>
      <c r="BP133">
        <v>5.2727272727272725</v>
      </c>
    </row>
    <row r="134" spans="1:68" x14ac:dyDescent="0.25">
      <c r="A134" s="43" t="s">
        <v>458</v>
      </c>
      <c r="B134" s="46" t="s">
        <v>442</v>
      </c>
      <c r="C134">
        <v>1</v>
      </c>
      <c r="D134">
        <v>2003</v>
      </c>
      <c r="E134" s="20">
        <v>27</v>
      </c>
      <c r="F134" s="20">
        <v>5</v>
      </c>
      <c r="G134" s="44">
        <v>5.0555555555555554</v>
      </c>
      <c r="H134" s="44">
        <v>18.518518518518519</v>
      </c>
      <c r="J134" s="43" t="s">
        <v>458</v>
      </c>
      <c r="K134" s="46" t="s">
        <v>442</v>
      </c>
      <c r="L134">
        <v>1</v>
      </c>
      <c r="M134">
        <v>2003</v>
      </c>
      <c r="N134" s="13">
        <v>6</v>
      </c>
      <c r="O134" s="13">
        <v>1</v>
      </c>
      <c r="P134" s="44">
        <v>6.416666666666667</v>
      </c>
      <c r="Q134" s="45">
        <f t="shared" si="9"/>
        <v>16.666666666666664</v>
      </c>
      <c r="R134">
        <v>0</v>
      </c>
      <c r="S134">
        <v>0</v>
      </c>
      <c r="T134">
        <v>0</v>
      </c>
      <c r="V134" s="43" t="s">
        <v>458</v>
      </c>
      <c r="W134">
        <v>216.44000000000003</v>
      </c>
      <c r="X134" s="44">
        <v>18.155000000000001</v>
      </c>
      <c r="Y134" s="23"/>
      <c r="Z134" s="44">
        <f t="shared" si="10"/>
        <v>8.3880059138791339</v>
      </c>
      <c r="AA134" s="44">
        <f t="shared" si="8"/>
        <v>0</v>
      </c>
      <c r="AB134" s="25">
        <v>3.2592592592592591</v>
      </c>
      <c r="AE134" t="s">
        <v>303</v>
      </c>
      <c r="AF134">
        <v>36.102999999999994</v>
      </c>
      <c r="AG134">
        <v>21</v>
      </c>
      <c r="AH134">
        <v>42.405000000000001</v>
      </c>
      <c r="AJ134" t="s">
        <v>207</v>
      </c>
      <c r="AK134">
        <v>104.84374999999999</v>
      </c>
      <c r="AR134" t="s">
        <v>458</v>
      </c>
      <c r="AS134">
        <v>27</v>
      </c>
      <c r="AT134">
        <v>136.5</v>
      </c>
      <c r="AU134">
        <v>27</v>
      </c>
      <c r="AV134" s="21">
        <v>0</v>
      </c>
      <c r="AW134" s="45">
        <f t="shared" si="11"/>
        <v>0</v>
      </c>
      <c r="AX134">
        <v>5.0555555555555554</v>
      </c>
      <c r="AY134" s="23">
        <v>3.4009999999999998</v>
      </c>
      <c r="AZ134">
        <v>3.1440000000000001</v>
      </c>
      <c r="BA134">
        <v>1.9350000000000001</v>
      </c>
      <c r="BB134">
        <v>21</v>
      </c>
      <c r="BD134" t="s">
        <v>458</v>
      </c>
      <c r="BE134">
        <v>27</v>
      </c>
      <c r="BF134" s="21">
        <v>0</v>
      </c>
      <c r="BG134" s="25">
        <v>3.4009999999999998</v>
      </c>
      <c r="BH134" s="21" t="s">
        <v>925</v>
      </c>
      <c r="BO134" s="87" t="s">
        <v>472</v>
      </c>
      <c r="BP134">
        <v>3.8181818181818183</v>
      </c>
    </row>
    <row r="135" spans="1:68" x14ac:dyDescent="0.25">
      <c r="A135" s="43" t="s">
        <v>460</v>
      </c>
      <c r="B135" s="46" t="s">
        <v>442</v>
      </c>
      <c r="C135">
        <v>2</v>
      </c>
      <c r="D135">
        <v>2016</v>
      </c>
      <c r="E135" s="20">
        <v>24</v>
      </c>
      <c r="F135" s="20">
        <v>4</v>
      </c>
      <c r="G135" s="44">
        <v>4.9318181818181817</v>
      </c>
      <c r="H135" s="44">
        <v>16.666666666666664</v>
      </c>
      <c r="J135" s="43" t="s">
        <v>460</v>
      </c>
      <c r="K135" s="46" t="s">
        <v>442</v>
      </c>
      <c r="L135">
        <v>2</v>
      </c>
      <c r="M135">
        <v>2016</v>
      </c>
      <c r="N135" s="13">
        <v>6</v>
      </c>
      <c r="O135" s="13">
        <v>0</v>
      </c>
      <c r="P135" s="44">
        <v>6.3</v>
      </c>
      <c r="Q135" s="45">
        <f t="shared" si="9"/>
        <v>0</v>
      </c>
      <c r="R135">
        <v>0</v>
      </c>
      <c r="S135">
        <v>0</v>
      </c>
      <c r="T135">
        <v>0</v>
      </c>
      <c r="V135" s="43" t="s">
        <v>460</v>
      </c>
      <c r="W135">
        <v>166.53882196969698</v>
      </c>
      <c r="X135" s="44">
        <v>17.371000000000002</v>
      </c>
      <c r="Y135" s="23"/>
      <c r="Z135" s="44">
        <f t="shared" si="10"/>
        <v>10.430600982130635</v>
      </c>
      <c r="AA135" s="44">
        <f t="shared" si="8"/>
        <v>0</v>
      </c>
      <c r="AB135" s="25">
        <v>3.2272727272727271</v>
      </c>
      <c r="AE135" t="s">
        <v>307</v>
      </c>
      <c r="AF135">
        <v>15.204999999999998</v>
      </c>
      <c r="AG135">
        <v>9.8039999999999985</v>
      </c>
      <c r="AH135">
        <v>7.3060000000000018</v>
      </c>
      <c r="AJ135" t="s">
        <v>211</v>
      </c>
      <c r="AK135">
        <v>82.018749999999983</v>
      </c>
      <c r="AR135" t="s">
        <v>460</v>
      </c>
      <c r="AS135">
        <v>22</v>
      </c>
      <c r="AT135">
        <v>108.5</v>
      </c>
      <c r="AU135">
        <v>23</v>
      </c>
      <c r="AV135" s="21">
        <v>0</v>
      </c>
      <c r="AW135" s="45">
        <f t="shared" si="11"/>
        <v>0</v>
      </c>
      <c r="AX135">
        <v>4.9318181818181817</v>
      </c>
      <c r="AY135" s="23">
        <v>3.3109999999999999</v>
      </c>
      <c r="AZ135">
        <v>3.0329999999999999</v>
      </c>
      <c r="BA135">
        <v>1.883</v>
      </c>
      <c r="BB135">
        <v>18</v>
      </c>
      <c r="BD135" t="s">
        <v>460</v>
      </c>
      <c r="BE135">
        <v>23</v>
      </c>
      <c r="BF135" s="21">
        <v>0</v>
      </c>
      <c r="BG135" s="25">
        <v>3.266</v>
      </c>
      <c r="BH135" s="21" t="s">
        <v>925</v>
      </c>
      <c r="BO135" s="87" t="s">
        <v>474</v>
      </c>
      <c r="BP135">
        <v>4.5</v>
      </c>
    </row>
    <row r="136" spans="1:68" x14ac:dyDescent="0.25">
      <c r="A136" s="43" t="s">
        <v>463</v>
      </c>
      <c r="B136" s="46" t="s">
        <v>442</v>
      </c>
      <c r="C136">
        <v>1</v>
      </c>
      <c r="D136">
        <v>2009</v>
      </c>
      <c r="E136" s="20">
        <v>23</v>
      </c>
      <c r="F136" s="20">
        <v>6</v>
      </c>
      <c r="G136" s="44">
        <v>6.4090909090909092</v>
      </c>
      <c r="H136" s="44">
        <v>26.086956521739129</v>
      </c>
      <c r="J136" s="43" t="s">
        <v>463</v>
      </c>
      <c r="K136" s="46" t="s">
        <v>442</v>
      </c>
      <c r="L136">
        <v>1</v>
      </c>
      <c r="M136">
        <v>2009</v>
      </c>
      <c r="N136" s="13">
        <v>11</v>
      </c>
      <c r="O136" s="13">
        <v>2</v>
      </c>
      <c r="P136" s="44">
        <v>6.8</v>
      </c>
      <c r="Q136" s="45">
        <f t="shared" si="9"/>
        <v>18.181818181818183</v>
      </c>
      <c r="R136">
        <v>0</v>
      </c>
      <c r="S136">
        <v>0</v>
      </c>
      <c r="T136">
        <v>0</v>
      </c>
      <c r="V136" s="43" t="s">
        <v>463</v>
      </c>
      <c r="W136">
        <v>59.62</v>
      </c>
      <c r="X136" s="44">
        <v>27.020000000000003</v>
      </c>
      <c r="Y136" s="23"/>
      <c r="Z136" s="44">
        <f t="shared" si="10"/>
        <v>45.320362294532046</v>
      </c>
      <c r="AA136" s="44">
        <f t="shared" si="8"/>
        <v>0</v>
      </c>
      <c r="AB136" s="25">
        <v>4.3478260869565215</v>
      </c>
      <c r="AE136" t="s">
        <v>637</v>
      </c>
      <c r="AF136">
        <v>27.071428571428573</v>
      </c>
      <c r="AG136">
        <v>31.357142857142858</v>
      </c>
      <c r="AH136">
        <v>0.5</v>
      </c>
      <c r="AJ136" t="s">
        <v>214</v>
      </c>
      <c r="AK136">
        <v>91.946250000000006</v>
      </c>
      <c r="AR136" t="s">
        <v>463</v>
      </c>
      <c r="AS136">
        <v>22</v>
      </c>
      <c r="AT136">
        <v>141</v>
      </c>
      <c r="AU136">
        <v>23</v>
      </c>
      <c r="AV136" s="21">
        <v>0</v>
      </c>
      <c r="AW136" s="45">
        <f t="shared" si="11"/>
        <v>0</v>
      </c>
      <c r="AX136">
        <v>6.4090909090909092</v>
      </c>
      <c r="AY136" s="23">
        <v>3.331</v>
      </c>
      <c r="AZ136">
        <v>2.67</v>
      </c>
      <c r="BA136">
        <v>2.6</v>
      </c>
      <c r="BB136">
        <v>12</v>
      </c>
      <c r="BD136" t="s">
        <v>463</v>
      </c>
      <c r="BE136">
        <v>23</v>
      </c>
      <c r="BF136" s="21">
        <v>0</v>
      </c>
      <c r="BG136" s="25">
        <v>3.331</v>
      </c>
      <c r="BH136" s="21" t="s">
        <v>925</v>
      </c>
      <c r="BO136" s="87" t="s">
        <v>477</v>
      </c>
      <c r="BP136">
        <v>4.7368421052631575</v>
      </c>
    </row>
    <row r="137" spans="1:68" x14ac:dyDescent="0.25">
      <c r="A137" s="43" t="s">
        <v>465</v>
      </c>
      <c r="B137" s="46" t="s">
        <v>442</v>
      </c>
      <c r="C137">
        <v>2</v>
      </c>
      <c r="D137">
        <v>2016</v>
      </c>
      <c r="E137" s="20">
        <v>18</v>
      </c>
      <c r="F137" s="20">
        <v>7</v>
      </c>
      <c r="G137" s="44">
        <v>5.333333333333333</v>
      </c>
      <c r="H137" s="44">
        <v>38.888888888888893</v>
      </c>
      <c r="J137" s="43" t="s">
        <v>465</v>
      </c>
      <c r="K137" s="46" t="s">
        <v>442</v>
      </c>
      <c r="L137">
        <v>2</v>
      </c>
      <c r="M137">
        <v>2016</v>
      </c>
      <c r="N137" s="13">
        <v>8</v>
      </c>
      <c r="O137" s="13">
        <v>4</v>
      </c>
      <c r="P137" s="44">
        <v>5.375</v>
      </c>
      <c r="Q137" s="45">
        <f t="shared" si="9"/>
        <v>50</v>
      </c>
      <c r="R137">
        <v>0</v>
      </c>
      <c r="S137">
        <v>0</v>
      </c>
      <c r="T137">
        <v>0</v>
      </c>
      <c r="V137" s="43" t="s">
        <v>465</v>
      </c>
      <c r="W137">
        <v>69.46005952380952</v>
      </c>
      <c r="X137" s="44">
        <v>38.038809523809519</v>
      </c>
      <c r="Y137" s="23"/>
      <c r="Z137" s="44">
        <f t="shared" si="10"/>
        <v>54.763571734012949</v>
      </c>
      <c r="AA137" s="44">
        <f t="shared" si="8"/>
        <v>0</v>
      </c>
      <c r="AB137" s="25">
        <v>4.0555555555555554</v>
      </c>
      <c r="AE137" t="s">
        <v>639</v>
      </c>
      <c r="AF137">
        <v>16.785714285714285</v>
      </c>
      <c r="AG137">
        <v>13.928571428571429</v>
      </c>
      <c r="AH137">
        <v>17</v>
      </c>
      <c r="AJ137" t="s">
        <v>284</v>
      </c>
      <c r="AK137">
        <v>38.347999999999956</v>
      </c>
      <c r="AR137" t="s">
        <v>465</v>
      </c>
      <c r="AS137">
        <v>18</v>
      </c>
      <c r="AT137">
        <v>96</v>
      </c>
      <c r="AU137">
        <v>18</v>
      </c>
      <c r="AV137" s="21">
        <v>0</v>
      </c>
      <c r="AW137" s="45">
        <f t="shared" si="11"/>
        <v>0</v>
      </c>
      <c r="AX137">
        <v>5.333333333333333</v>
      </c>
      <c r="AY137" s="23">
        <v>3.03</v>
      </c>
      <c r="AZ137">
        <v>2.4180000000000001</v>
      </c>
      <c r="BA137">
        <v>2.2200000000000002</v>
      </c>
      <c r="BB137">
        <v>10</v>
      </c>
      <c r="BD137" t="s">
        <v>465</v>
      </c>
      <c r="BE137">
        <v>18</v>
      </c>
      <c r="BF137" s="21">
        <v>0</v>
      </c>
      <c r="BG137" s="25">
        <v>3.03</v>
      </c>
      <c r="BH137" s="21" t="s">
        <v>925</v>
      </c>
      <c r="BO137" s="87" t="s">
        <v>479</v>
      </c>
      <c r="BP137">
        <v>5</v>
      </c>
    </row>
    <row r="138" spans="1:68" x14ac:dyDescent="0.25">
      <c r="A138" s="43" t="s">
        <v>468</v>
      </c>
      <c r="B138" s="46" t="s">
        <v>442</v>
      </c>
      <c r="C138">
        <v>1</v>
      </c>
      <c r="D138">
        <v>2003</v>
      </c>
      <c r="E138" s="20">
        <v>16</v>
      </c>
      <c r="F138" s="20">
        <v>4</v>
      </c>
      <c r="G138" s="44">
        <v>6.125</v>
      </c>
      <c r="H138" s="44">
        <v>25</v>
      </c>
      <c r="J138" s="43" t="s">
        <v>468</v>
      </c>
      <c r="K138" s="46" t="s">
        <v>442</v>
      </c>
      <c r="L138">
        <v>1</v>
      </c>
      <c r="M138">
        <v>2003</v>
      </c>
      <c r="N138" s="13">
        <v>1</v>
      </c>
      <c r="O138" s="13">
        <v>0</v>
      </c>
      <c r="P138" s="44">
        <v>8</v>
      </c>
      <c r="Q138" s="45">
        <f t="shared" si="9"/>
        <v>0</v>
      </c>
      <c r="R138">
        <v>0</v>
      </c>
      <c r="S138">
        <v>0</v>
      </c>
      <c r="T138">
        <v>0</v>
      </c>
      <c r="V138" s="43" t="s">
        <v>468</v>
      </c>
      <c r="W138">
        <v>134.35825</v>
      </c>
      <c r="X138" s="44">
        <v>40.100999999999999</v>
      </c>
      <c r="Y138" s="23"/>
      <c r="Z138" s="44">
        <f t="shared" si="10"/>
        <v>29.846325030282845</v>
      </c>
      <c r="AA138" s="44">
        <f t="shared" si="8"/>
        <v>0</v>
      </c>
      <c r="AB138" s="25">
        <v>3.75</v>
      </c>
      <c r="AE138" t="s">
        <v>648</v>
      </c>
      <c r="AF138">
        <v>2.9715714285714285</v>
      </c>
      <c r="AG138">
        <v>0</v>
      </c>
      <c r="AH138">
        <v>0</v>
      </c>
      <c r="AJ138" t="s">
        <v>291</v>
      </c>
      <c r="AK138">
        <v>31.939999999999998</v>
      </c>
      <c r="AR138" t="s">
        <v>468</v>
      </c>
      <c r="AS138">
        <v>16</v>
      </c>
      <c r="AT138">
        <v>98</v>
      </c>
      <c r="AU138">
        <v>16</v>
      </c>
      <c r="AV138" s="21">
        <v>0</v>
      </c>
      <c r="AW138" s="45">
        <f t="shared" si="11"/>
        <v>0</v>
      </c>
      <c r="AX138">
        <v>6.125</v>
      </c>
      <c r="AY138" s="23">
        <v>2.8540000000000001</v>
      </c>
      <c r="AZ138">
        <v>2.7890000000000001</v>
      </c>
      <c r="BA138">
        <v>0</v>
      </c>
      <c r="BB138">
        <v>15</v>
      </c>
      <c r="BD138" t="s">
        <v>468</v>
      </c>
      <c r="BE138">
        <v>16</v>
      </c>
      <c r="BF138" s="21">
        <v>0</v>
      </c>
      <c r="BG138" s="25">
        <v>2.8540000000000001</v>
      </c>
      <c r="BH138" s="21" t="s">
        <v>925</v>
      </c>
      <c r="BO138" s="87" t="s">
        <v>482</v>
      </c>
      <c r="BP138">
        <v>4</v>
      </c>
    </row>
    <row r="139" spans="1:68" x14ac:dyDescent="0.25">
      <c r="A139" s="43" t="s">
        <v>469</v>
      </c>
      <c r="B139" s="46" t="s">
        <v>442</v>
      </c>
      <c r="C139">
        <v>2</v>
      </c>
      <c r="D139">
        <v>2016</v>
      </c>
      <c r="E139" s="20">
        <v>14</v>
      </c>
      <c r="F139" s="20">
        <v>5</v>
      </c>
      <c r="G139" s="44">
        <v>5.5714285714285712</v>
      </c>
      <c r="H139" s="44">
        <v>35.714285714285715</v>
      </c>
      <c r="J139" s="43" t="s">
        <v>469</v>
      </c>
      <c r="K139" s="46" t="s">
        <v>442</v>
      </c>
      <c r="L139">
        <v>2</v>
      </c>
      <c r="M139">
        <v>2016</v>
      </c>
      <c r="N139" s="13">
        <v>3</v>
      </c>
      <c r="O139" s="13">
        <v>1</v>
      </c>
      <c r="P139" s="44">
        <v>6.666666666666667</v>
      </c>
      <c r="Q139" s="45">
        <f t="shared" si="9"/>
        <v>33.333333333333329</v>
      </c>
      <c r="R139">
        <v>0</v>
      </c>
      <c r="S139">
        <v>0</v>
      </c>
      <c r="T139">
        <v>0</v>
      </c>
      <c r="V139" s="43" t="s">
        <v>469</v>
      </c>
      <c r="W139">
        <v>83.613833333333332</v>
      </c>
      <c r="X139" s="44">
        <v>44.432500000000005</v>
      </c>
      <c r="Y139" s="23"/>
      <c r="Z139" s="44">
        <f t="shared" si="10"/>
        <v>53.140130321338383</v>
      </c>
      <c r="AA139" s="44">
        <f t="shared" si="8"/>
        <v>0</v>
      </c>
      <c r="AB139" s="25">
        <v>3.8571428571428572</v>
      </c>
      <c r="AE139" t="s">
        <v>649</v>
      </c>
      <c r="AF139">
        <v>0.42857142857142855</v>
      </c>
      <c r="AG139">
        <v>0</v>
      </c>
      <c r="AH139">
        <v>0</v>
      </c>
      <c r="AJ139" t="s">
        <v>295</v>
      </c>
      <c r="AK139">
        <v>96.91</v>
      </c>
      <c r="AR139" t="s">
        <v>469</v>
      </c>
      <c r="AS139">
        <v>14</v>
      </c>
      <c r="AT139">
        <v>78</v>
      </c>
      <c r="AU139">
        <v>14</v>
      </c>
      <c r="AV139" s="21">
        <v>0</v>
      </c>
      <c r="AW139" s="45">
        <f t="shared" si="11"/>
        <v>0</v>
      </c>
      <c r="AX139">
        <v>5.5714285714285712</v>
      </c>
      <c r="AY139" s="23">
        <v>2.78</v>
      </c>
      <c r="AZ139">
        <v>2.5339999999999998</v>
      </c>
      <c r="BA139">
        <v>1.2090000000000001</v>
      </c>
      <c r="BB139">
        <v>11</v>
      </c>
      <c r="BD139" t="s">
        <v>469</v>
      </c>
      <c r="BE139">
        <v>14</v>
      </c>
      <c r="BF139" s="21">
        <v>0</v>
      </c>
      <c r="BG139" s="25">
        <v>2.78</v>
      </c>
      <c r="BH139" s="21" t="s">
        <v>925</v>
      </c>
      <c r="BO139" s="87" t="s">
        <v>483</v>
      </c>
      <c r="BP139">
        <v>3.7777777777777777</v>
      </c>
    </row>
    <row r="140" spans="1:68" x14ac:dyDescent="0.25">
      <c r="A140" s="43" t="s">
        <v>472</v>
      </c>
      <c r="B140" s="46" t="s">
        <v>442</v>
      </c>
      <c r="C140">
        <v>1</v>
      </c>
      <c r="D140">
        <v>2009</v>
      </c>
      <c r="E140" s="20">
        <v>24</v>
      </c>
      <c r="F140" s="20">
        <v>14</v>
      </c>
      <c r="G140" s="44">
        <v>4.3190476190476188</v>
      </c>
      <c r="H140" s="44">
        <v>58.333333333333336</v>
      </c>
      <c r="J140" s="43" t="s">
        <v>472</v>
      </c>
      <c r="K140" s="46" t="s">
        <v>442</v>
      </c>
      <c r="L140">
        <v>1</v>
      </c>
      <c r="M140">
        <v>2009</v>
      </c>
      <c r="N140" s="13">
        <v>12</v>
      </c>
      <c r="O140" s="13">
        <v>6</v>
      </c>
      <c r="P140" s="44">
        <v>4.87</v>
      </c>
      <c r="Q140" s="45">
        <f t="shared" si="9"/>
        <v>50</v>
      </c>
      <c r="R140">
        <v>0</v>
      </c>
      <c r="S140">
        <v>0</v>
      </c>
      <c r="T140">
        <v>0</v>
      </c>
      <c r="V140" s="43" t="s">
        <v>472</v>
      </c>
      <c r="W140">
        <v>66.277833333333334</v>
      </c>
      <c r="X140" s="44">
        <v>49.02491666666667</v>
      </c>
      <c r="Y140" s="23"/>
      <c r="Z140" s="44">
        <f t="shared" si="10"/>
        <v>73.968798014419107</v>
      </c>
      <c r="AA140" s="44">
        <f t="shared" si="8"/>
        <v>0</v>
      </c>
      <c r="AB140" s="25">
        <v>3.4545454545454546</v>
      </c>
      <c r="AE140" t="s">
        <v>658</v>
      </c>
      <c r="AF140">
        <v>11.142857142857142</v>
      </c>
      <c r="AG140">
        <v>1.4430000000000001</v>
      </c>
      <c r="AH140">
        <v>3</v>
      </c>
      <c r="AJ140" t="s">
        <v>299</v>
      </c>
      <c r="AK140">
        <v>100.71199999999999</v>
      </c>
      <c r="AR140" t="s">
        <v>472</v>
      </c>
      <c r="AS140">
        <v>21</v>
      </c>
      <c r="AT140">
        <v>90.7</v>
      </c>
      <c r="AU140">
        <v>22</v>
      </c>
      <c r="AV140" s="21">
        <v>0</v>
      </c>
      <c r="AW140" s="45">
        <f t="shared" si="11"/>
        <v>0</v>
      </c>
      <c r="AX140">
        <v>4.3190476190476188</v>
      </c>
      <c r="AY140" s="23">
        <v>3.3919999999999999</v>
      </c>
      <c r="AZ140">
        <v>2.6909999999999998</v>
      </c>
      <c r="BA140">
        <v>2.6869999999999998</v>
      </c>
      <c r="BB140">
        <v>12</v>
      </c>
      <c r="BD140" t="s">
        <v>472</v>
      </c>
      <c r="BE140">
        <v>22</v>
      </c>
      <c r="BF140" s="21">
        <v>0</v>
      </c>
      <c r="BG140" s="25">
        <v>3.3029999999999999</v>
      </c>
      <c r="BH140" s="21" t="s">
        <v>925</v>
      </c>
      <c r="BO140" s="87" t="s">
        <v>486</v>
      </c>
      <c r="BP140">
        <v>4.6739130434782608</v>
      </c>
    </row>
    <row r="141" spans="1:68" x14ac:dyDescent="0.25">
      <c r="A141" s="43" t="s">
        <v>474</v>
      </c>
      <c r="B141" s="46" t="s">
        <v>442</v>
      </c>
      <c r="C141">
        <v>2</v>
      </c>
      <c r="D141">
        <v>2016</v>
      </c>
      <c r="E141" s="20">
        <v>14</v>
      </c>
      <c r="F141" s="20">
        <v>11</v>
      </c>
      <c r="G141" s="44">
        <v>5</v>
      </c>
      <c r="H141" s="44">
        <v>78.571428571428569</v>
      </c>
      <c r="J141" s="43" t="s">
        <v>474</v>
      </c>
      <c r="K141" s="46" t="s">
        <v>442</v>
      </c>
      <c r="L141">
        <v>2</v>
      </c>
      <c r="M141">
        <v>2016</v>
      </c>
      <c r="N141" s="13">
        <v>6</v>
      </c>
      <c r="O141" s="13">
        <v>5</v>
      </c>
      <c r="P141" s="44">
        <v>5.8</v>
      </c>
      <c r="Q141" s="45">
        <f t="shared" si="9"/>
        <v>83.333333333333343</v>
      </c>
      <c r="R141">
        <v>0</v>
      </c>
      <c r="S141">
        <v>0</v>
      </c>
      <c r="T141">
        <v>0</v>
      </c>
      <c r="V141" s="43" t="s">
        <v>474</v>
      </c>
      <c r="W141">
        <v>142.17291666666665</v>
      </c>
      <c r="X141" s="44">
        <v>135.95624999999998</v>
      </c>
      <c r="Y141" s="23"/>
      <c r="Z141" s="44">
        <f t="shared" si="10"/>
        <v>95.627390355054729</v>
      </c>
      <c r="AA141" s="44">
        <f t="shared" si="8"/>
        <v>0</v>
      </c>
      <c r="AB141" s="25">
        <v>4</v>
      </c>
      <c r="AE141" t="s">
        <v>659</v>
      </c>
      <c r="AF141">
        <v>9</v>
      </c>
      <c r="AG141">
        <v>0.21428571428571427</v>
      </c>
      <c r="AH141">
        <v>12.642857142857142</v>
      </c>
      <c r="AJ141" t="s">
        <v>303</v>
      </c>
      <c r="AK141">
        <v>66.313000000000002</v>
      </c>
      <c r="AR141" t="s">
        <v>474</v>
      </c>
      <c r="AS141">
        <v>13</v>
      </c>
      <c r="AT141">
        <v>65</v>
      </c>
      <c r="AU141">
        <v>13</v>
      </c>
      <c r="AV141" s="21">
        <v>0</v>
      </c>
      <c r="AW141" s="45">
        <f t="shared" si="11"/>
        <v>0</v>
      </c>
      <c r="AX141">
        <v>5</v>
      </c>
      <c r="AY141" s="23">
        <v>2.766</v>
      </c>
      <c r="AZ141">
        <v>2.1850000000000001</v>
      </c>
      <c r="BA141">
        <v>1.9179999999999999</v>
      </c>
      <c r="BB141">
        <v>8</v>
      </c>
      <c r="BD141" t="s">
        <v>474</v>
      </c>
      <c r="BE141">
        <v>13</v>
      </c>
      <c r="BF141" s="21">
        <v>0</v>
      </c>
      <c r="BG141" s="25">
        <v>2.6869999999999998</v>
      </c>
      <c r="BH141" s="21" t="s">
        <v>925</v>
      </c>
      <c r="BO141" s="87" t="s">
        <v>488</v>
      </c>
      <c r="BP141">
        <v>4</v>
      </c>
    </row>
    <row r="142" spans="1:68" x14ac:dyDescent="0.25">
      <c r="A142" s="43" t="s">
        <v>477</v>
      </c>
      <c r="B142" s="46" t="s">
        <v>442</v>
      </c>
      <c r="C142">
        <v>1</v>
      </c>
      <c r="D142">
        <v>2009</v>
      </c>
      <c r="E142" s="20">
        <v>24</v>
      </c>
      <c r="F142" s="20">
        <v>5</v>
      </c>
      <c r="G142" s="44">
        <v>4.8478260869565215</v>
      </c>
      <c r="H142" s="44">
        <v>20.833333333333336</v>
      </c>
      <c r="J142" s="43" t="s">
        <v>477</v>
      </c>
      <c r="K142" s="46" t="s">
        <v>442</v>
      </c>
      <c r="L142">
        <v>1</v>
      </c>
      <c r="M142">
        <v>2009</v>
      </c>
      <c r="N142" s="13">
        <v>4</v>
      </c>
      <c r="O142" s="13">
        <v>0</v>
      </c>
      <c r="P142" s="44">
        <v>5.375</v>
      </c>
      <c r="Q142" s="45">
        <f t="shared" si="9"/>
        <v>0</v>
      </c>
      <c r="R142">
        <v>0</v>
      </c>
      <c r="S142">
        <v>0</v>
      </c>
      <c r="T142">
        <v>0</v>
      </c>
      <c r="V142" s="43" t="s">
        <v>477</v>
      </c>
      <c r="W142">
        <v>242.56758333333329</v>
      </c>
      <c r="X142" s="44">
        <v>123.03533333333333</v>
      </c>
      <c r="Y142" s="23"/>
      <c r="Z142" s="44">
        <f t="shared" si="10"/>
        <v>50.722083982780063</v>
      </c>
      <c r="AA142" s="44">
        <f t="shared" si="8"/>
        <v>0</v>
      </c>
      <c r="AB142" s="25">
        <v>3.3043478260869565</v>
      </c>
      <c r="AE142" t="s">
        <v>218</v>
      </c>
      <c r="AF142">
        <v>3.6049999999999995</v>
      </c>
      <c r="AG142">
        <v>179.57</v>
      </c>
      <c r="AH142">
        <v>5.5399999999999991</v>
      </c>
      <c r="AJ142" t="s">
        <v>307</v>
      </c>
      <c r="AK142">
        <v>44.827999999999982</v>
      </c>
      <c r="AR142" t="s">
        <v>477</v>
      </c>
      <c r="AS142">
        <v>23</v>
      </c>
      <c r="AT142">
        <v>111.5</v>
      </c>
      <c r="AU142">
        <v>23</v>
      </c>
      <c r="AV142" s="21">
        <v>0</v>
      </c>
      <c r="AW142" s="45">
        <f t="shared" si="11"/>
        <v>0</v>
      </c>
      <c r="AX142">
        <v>4.8478260869565215</v>
      </c>
      <c r="AY142" s="23">
        <v>3.3119999999999998</v>
      </c>
      <c r="AZ142">
        <v>3.1139999999999999</v>
      </c>
      <c r="BA142">
        <v>1.589</v>
      </c>
      <c r="BB142">
        <v>20</v>
      </c>
      <c r="BD142" t="s">
        <v>477</v>
      </c>
      <c r="BE142">
        <v>23</v>
      </c>
      <c r="BF142" s="21">
        <v>0</v>
      </c>
      <c r="BG142" s="25">
        <v>3.2669999999999999</v>
      </c>
      <c r="BH142" s="21" t="s">
        <v>925</v>
      </c>
      <c r="BO142" s="87" t="s">
        <v>491</v>
      </c>
      <c r="BP142">
        <v>4.9545454545454541</v>
      </c>
    </row>
    <row r="143" spans="1:68" x14ac:dyDescent="0.25">
      <c r="A143" s="43" t="s">
        <v>479</v>
      </c>
      <c r="B143" s="46" t="s">
        <v>442</v>
      </c>
      <c r="C143">
        <v>2</v>
      </c>
      <c r="D143">
        <v>2016</v>
      </c>
      <c r="E143" s="20">
        <v>12</v>
      </c>
      <c r="F143" s="20">
        <v>4</v>
      </c>
      <c r="G143" s="44">
        <v>4.8636363636363633</v>
      </c>
      <c r="H143" s="44">
        <v>33.333333333333329</v>
      </c>
      <c r="J143" s="43" t="s">
        <v>479</v>
      </c>
      <c r="K143" s="46" t="s">
        <v>442</v>
      </c>
      <c r="L143">
        <v>2</v>
      </c>
      <c r="M143">
        <v>2016</v>
      </c>
      <c r="N143" s="13">
        <v>1</v>
      </c>
      <c r="O143" s="13">
        <v>0</v>
      </c>
      <c r="P143" s="44">
        <v>3.5</v>
      </c>
      <c r="Q143" s="45">
        <f t="shared" si="9"/>
        <v>0</v>
      </c>
      <c r="R143">
        <v>0</v>
      </c>
      <c r="S143">
        <v>0</v>
      </c>
      <c r="T143">
        <v>0</v>
      </c>
      <c r="V143" s="43" t="s">
        <v>479</v>
      </c>
      <c r="W143">
        <v>193.04710714285713</v>
      </c>
      <c r="X143" s="44">
        <v>134.31299999999999</v>
      </c>
      <c r="Y143" s="23"/>
      <c r="Z143" s="44">
        <f t="shared" si="10"/>
        <v>69.575246160309874</v>
      </c>
      <c r="AA143" s="44">
        <f t="shared" si="8"/>
        <v>0</v>
      </c>
      <c r="AB143" s="25">
        <v>3.3636363636363638</v>
      </c>
      <c r="AE143" t="s">
        <v>221</v>
      </c>
      <c r="AF143">
        <v>5.1499999999999995</v>
      </c>
      <c r="AG143">
        <v>36.505000000000003</v>
      </c>
      <c r="AH143">
        <v>53.154999999999994</v>
      </c>
      <c r="AJ143" t="s">
        <v>637</v>
      </c>
      <c r="AK143">
        <v>48.871571428571428</v>
      </c>
      <c r="AR143" t="s">
        <v>479</v>
      </c>
      <c r="AS143">
        <v>11</v>
      </c>
      <c r="AT143">
        <v>53.5</v>
      </c>
      <c r="AU143">
        <v>12</v>
      </c>
      <c r="AV143" s="21">
        <v>0</v>
      </c>
      <c r="AW143" s="45">
        <f t="shared" si="11"/>
        <v>0</v>
      </c>
      <c r="AX143">
        <v>4.8636363636363633</v>
      </c>
      <c r="AY143" s="23">
        <v>2.536</v>
      </c>
      <c r="AZ143">
        <v>2.4369999999999998</v>
      </c>
      <c r="BA143">
        <v>0</v>
      </c>
      <c r="BB143">
        <v>11</v>
      </c>
      <c r="BD143" t="s">
        <v>479</v>
      </c>
      <c r="BE143">
        <v>12</v>
      </c>
      <c r="BF143" s="21">
        <v>0</v>
      </c>
      <c r="BG143" s="25">
        <v>2.536</v>
      </c>
      <c r="BH143" s="21" t="s">
        <v>925</v>
      </c>
      <c r="BO143" s="87" t="s">
        <v>492</v>
      </c>
      <c r="BP143">
        <v>4.125</v>
      </c>
    </row>
    <row r="144" spans="1:68" x14ac:dyDescent="0.25">
      <c r="A144" s="43" t="s">
        <v>482</v>
      </c>
      <c r="B144" s="46" t="s">
        <v>442</v>
      </c>
      <c r="C144">
        <v>1</v>
      </c>
      <c r="D144">
        <v>2009</v>
      </c>
      <c r="E144" s="20">
        <v>26</v>
      </c>
      <c r="F144" s="20">
        <v>3</v>
      </c>
      <c r="G144" s="44">
        <v>3.9473684210526314</v>
      </c>
      <c r="H144" s="44">
        <v>11.538461538461538</v>
      </c>
      <c r="J144" s="43" t="s">
        <v>482</v>
      </c>
      <c r="K144" s="46" t="s">
        <v>442</v>
      </c>
      <c r="L144">
        <v>1</v>
      </c>
      <c r="M144">
        <v>2009</v>
      </c>
      <c r="N144" s="13">
        <v>14</v>
      </c>
      <c r="O144" s="13">
        <v>1</v>
      </c>
      <c r="P144" s="44">
        <v>3.8571428571428572</v>
      </c>
      <c r="Q144" s="45">
        <f t="shared" si="9"/>
        <v>7.1428571428571423</v>
      </c>
      <c r="R144">
        <v>3.8461538461538463</v>
      </c>
      <c r="S144">
        <v>3.8461538461538463</v>
      </c>
      <c r="T144">
        <v>0</v>
      </c>
      <c r="V144" s="43" t="s">
        <v>482</v>
      </c>
      <c r="W144">
        <v>226.04333333333338</v>
      </c>
      <c r="X144" s="44">
        <v>0.80399999999999994</v>
      </c>
      <c r="Y144" s="23">
        <v>7.5</v>
      </c>
      <c r="Z144" s="44">
        <f t="shared" si="10"/>
        <v>0.35568401338976297</v>
      </c>
      <c r="AA144" s="44">
        <f t="shared" si="8"/>
        <v>3.3179478860985352</v>
      </c>
      <c r="AB144" s="25">
        <v>2.7272727272727271</v>
      </c>
      <c r="AE144" t="s">
        <v>431</v>
      </c>
      <c r="AF144">
        <v>5.4375</v>
      </c>
      <c r="AG144">
        <v>0.52500000000000002</v>
      </c>
      <c r="AH144">
        <v>2.8374999999999999</v>
      </c>
      <c r="AJ144" t="s">
        <v>639</v>
      </c>
      <c r="AK144">
        <v>46.785714285714285</v>
      </c>
      <c r="AR144" t="s">
        <v>482</v>
      </c>
      <c r="AS144">
        <v>19</v>
      </c>
      <c r="AT144">
        <v>75</v>
      </c>
      <c r="AU144">
        <v>19</v>
      </c>
      <c r="AV144" s="21">
        <v>3</v>
      </c>
      <c r="AW144" s="45">
        <f t="shared" si="11"/>
        <v>13.636363636363635</v>
      </c>
      <c r="AX144">
        <v>3.9473684210526314</v>
      </c>
      <c r="AY144" s="23">
        <v>3.3410000000000002</v>
      </c>
      <c r="AZ144">
        <v>2.4900000000000002</v>
      </c>
      <c r="BA144">
        <v>2.8210000000000002</v>
      </c>
      <c r="BB144">
        <v>12</v>
      </c>
      <c r="BD144" t="s">
        <v>482</v>
      </c>
      <c r="BE144">
        <v>19</v>
      </c>
      <c r="BF144" s="21">
        <v>3</v>
      </c>
      <c r="BG144" s="25">
        <v>3.0030000000000001</v>
      </c>
      <c r="BH144" s="21">
        <v>1.1240000000000001</v>
      </c>
      <c r="BO144" s="87" t="s">
        <v>495</v>
      </c>
      <c r="BP144">
        <v>4.8428571428571425</v>
      </c>
    </row>
    <row r="145" spans="1:68" x14ac:dyDescent="0.25">
      <c r="A145" s="43" t="s">
        <v>483</v>
      </c>
      <c r="B145" s="46" t="s">
        <v>442</v>
      </c>
      <c r="C145">
        <v>2</v>
      </c>
      <c r="D145">
        <v>2016</v>
      </c>
      <c r="E145" s="20">
        <v>16</v>
      </c>
      <c r="F145" s="20">
        <v>3</v>
      </c>
      <c r="G145" s="44">
        <v>3.6428571428571428</v>
      </c>
      <c r="H145" s="44">
        <v>18.75</v>
      </c>
      <c r="J145" s="43" t="s">
        <v>483</v>
      </c>
      <c r="K145" s="46" t="s">
        <v>442</v>
      </c>
      <c r="L145">
        <v>2</v>
      </c>
      <c r="M145">
        <v>2016</v>
      </c>
      <c r="N145" s="13">
        <v>6</v>
      </c>
      <c r="O145" s="13">
        <v>1</v>
      </c>
      <c r="P145" s="44">
        <v>3.4</v>
      </c>
      <c r="Q145" s="45">
        <f t="shared" si="9"/>
        <v>16.666666666666664</v>
      </c>
      <c r="R145">
        <v>6.25</v>
      </c>
      <c r="S145">
        <v>6.25</v>
      </c>
      <c r="T145">
        <v>0</v>
      </c>
      <c r="V145" s="43" t="s">
        <v>483</v>
      </c>
      <c r="W145">
        <v>143.87523971861469</v>
      </c>
      <c r="X145" s="44">
        <v>10.212857142857144</v>
      </c>
      <c r="Y145" s="23">
        <v>1.0137499999999999</v>
      </c>
      <c r="Z145" s="44">
        <f t="shared" si="10"/>
        <v>7.0984119038349007</v>
      </c>
      <c r="AA145" s="44">
        <f t="shared" si="8"/>
        <v>0.70460351759110929</v>
      </c>
      <c r="AB145" s="25">
        <v>3</v>
      </c>
      <c r="AE145" t="s">
        <v>437</v>
      </c>
      <c r="AF145">
        <v>13.262499999999999</v>
      </c>
      <c r="AG145">
        <v>7.3125</v>
      </c>
      <c r="AH145">
        <v>8.8631250000000001</v>
      </c>
      <c r="AJ145" t="s">
        <v>648</v>
      </c>
      <c r="AK145">
        <v>84.671714285714287</v>
      </c>
      <c r="AR145" t="s">
        <v>483</v>
      </c>
      <c r="AS145">
        <v>14</v>
      </c>
      <c r="AT145">
        <v>51</v>
      </c>
      <c r="AU145">
        <v>13</v>
      </c>
      <c r="AV145" s="21">
        <v>1</v>
      </c>
      <c r="AW145" s="45">
        <f t="shared" si="11"/>
        <v>7.1428571428571423</v>
      </c>
      <c r="AX145">
        <v>3.6428571428571428</v>
      </c>
      <c r="AY145" s="23">
        <v>2.8889999999999998</v>
      </c>
      <c r="AZ145">
        <v>2.4220000000000002</v>
      </c>
      <c r="BA145">
        <v>1.867</v>
      </c>
      <c r="BB145">
        <v>10</v>
      </c>
      <c r="BD145" t="s">
        <v>483</v>
      </c>
      <c r="BE145">
        <v>13</v>
      </c>
      <c r="BF145" s="21">
        <v>1</v>
      </c>
      <c r="BG145" s="25">
        <v>2.6640000000000001</v>
      </c>
      <c r="BH145" s="21">
        <v>0</v>
      </c>
      <c r="BO145" s="87" t="s">
        <v>497</v>
      </c>
      <c r="BP145">
        <v>4.7105263157894735</v>
      </c>
    </row>
    <row r="146" spans="1:68" x14ac:dyDescent="0.25">
      <c r="A146" s="43" t="s">
        <v>486</v>
      </c>
      <c r="B146" s="46" t="s">
        <v>442</v>
      </c>
      <c r="C146">
        <v>1</v>
      </c>
      <c r="D146">
        <v>2009</v>
      </c>
      <c r="E146" s="20">
        <v>55</v>
      </c>
      <c r="F146" s="20">
        <v>11</v>
      </c>
      <c r="G146" s="44">
        <v>4.5978260869565215</v>
      </c>
      <c r="H146" s="44">
        <v>20</v>
      </c>
      <c r="J146" s="43" t="s">
        <v>486</v>
      </c>
      <c r="K146" s="46" t="s">
        <v>442</v>
      </c>
      <c r="L146">
        <v>1</v>
      </c>
      <c r="M146">
        <v>2009</v>
      </c>
      <c r="N146" s="13">
        <v>32</v>
      </c>
      <c r="O146" s="13">
        <v>5</v>
      </c>
      <c r="P146" s="44">
        <v>4.5217391304347823</v>
      </c>
      <c r="Q146" s="45">
        <f t="shared" si="9"/>
        <v>15.625</v>
      </c>
      <c r="R146">
        <v>1.8181818181818181</v>
      </c>
      <c r="S146">
        <v>1.8181818181818181</v>
      </c>
      <c r="T146">
        <v>0</v>
      </c>
      <c r="V146" s="43" t="s">
        <v>486</v>
      </c>
      <c r="W146">
        <v>51.842500000000015</v>
      </c>
      <c r="X146" s="44">
        <v>27.068749999999998</v>
      </c>
      <c r="Y146" s="23">
        <v>0.05</v>
      </c>
      <c r="Z146" s="44">
        <f t="shared" si="10"/>
        <v>52.213434923084321</v>
      </c>
      <c r="AA146" s="44">
        <f t="shared" si="8"/>
        <v>9.6445966147465853E-2</v>
      </c>
      <c r="AB146" s="25">
        <v>3.7142857142857144</v>
      </c>
      <c r="AE146" t="s">
        <v>225</v>
      </c>
      <c r="AF146">
        <v>14.755000000000001</v>
      </c>
      <c r="AG146">
        <v>96.422499999999999</v>
      </c>
      <c r="AH146">
        <v>4.1800000000000015</v>
      </c>
      <c r="AJ146" t="s">
        <v>649</v>
      </c>
      <c r="AK146">
        <v>67.071428571428569</v>
      </c>
      <c r="AR146" t="s">
        <v>486</v>
      </c>
      <c r="AS146">
        <v>46</v>
      </c>
      <c r="AT146">
        <v>211.5</v>
      </c>
      <c r="AU146">
        <v>47</v>
      </c>
      <c r="AV146" s="21">
        <v>2</v>
      </c>
      <c r="AW146" s="45">
        <f t="shared" si="11"/>
        <v>4.0816326530612246</v>
      </c>
      <c r="AX146">
        <v>4.5978260869565215</v>
      </c>
      <c r="AY146" s="23">
        <v>4.2489999999999997</v>
      </c>
      <c r="AZ146">
        <v>3.3580000000000001</v>
      </c>
      <c r="BA146">
        <v>3.7120000000000002</v>
      </c>
      <c r="BB146">
        <v>23</v>
      </c>
      <c r="BD146" t="s">
        <v>486</v>
      </c>
      <c r="BE146">
        <v>47</v>
      </c>
      <c r="BF146" s="21">
        <v>2</v>
      </c>
      <c r="BG146" s="25">
        <v>4.0990000000000002</v>
      </c>
      <c r="BH146" s="21">
        <v>1.0509999999999999</v>
      </c>
      <c r="BO146" s="87" t="s">
        <v>500</v>
      </c>
      <c r="BP146">
        <v>5.2037037037037033</v>
      </c>
    </row>
    <row r="147" spans="1:68" x14ac:dyDescent="0.25">
      <c r="A147" s="43" t="s">
        <v>488</v>
      </c>
      <c r="B147" s="46" t="s">
        <v>442</v>
      </c>
      <c r="C147">
        <v>2</v>
      </c>
      <c r="D147">
        <v>2016</v>
      </c>
      <c r="E147" s="20">
        <v>9</v>
      </c>
      <c r="F147" s="20">
        <v>5</v>
      </c>
      <c r="G147" s="44">
        <v>4.333333333333333</v>
      </c>
      <c r="H147" s="44">
        <v>55.555555555555557</v>
      </c>
      <c r="J147" s="43" t="s">
        <v>488</v>
      </c>
      <c r="K147" s="46" t="s">
        <v>442</v>
      </c>
      <c r="L147">
        <v>2</v>
      </c>
      <c r="M147">
        <v>2016</v>
      </c>
      <c r="N147" s="13">
        <v>2</v>
      </c>
      <c r="O147" s="13">
        <v>1</v>
      </c>
      <c r="P147" s="44">
        <v>5.5</v>
      </c>
      <c r="Q147" s="45">
        <f t="shared" si="9"/>
        <v>50</v>
      </c>
      <c r="R147">
        <v>0</v>
      </c>
      <c r="S147">
        <v>0</v>
      </c>
      <c r="T147">
        <v>0</v>
      </c>
      <c r="V147" s="43" t="s">
        <v>488</v>
      </c>
      <c r="W147">
        <v>81.871139705882356</v>
      </c>
      <c r="X147" s="44">
        <v>57.514375000000001</v>
      </c>
      <c r="Y147" s="23"/>
      <c r="Z147" s="44">
        <f t="shared" si="10"/>
        <v>70.249877070988973</v>
      </c>
      <c r="AA147" s="44">
        <f t="shared" si="8"/>
        <v>0</v>
      </c>
      <c r="AB147" s="25">
        <v>3.7777777777777777</v>
      </c>
      <c r="AE147" t="s">
        <v>228</v>
      </c>
      <c r="AF147">
        <v>3.4187500000000011</v>
      </c>
      <c r="AG147">
        <v>158.5625</v>
      </c>
      <c r="AH147">
        <v>1.2862499999999994</v>
      </c>
      <c r="AJ147" t="s">
        <v>795</v>
      </c>
      <c r="AK147">
        <v>85.504999999999995</v>
      </c>
      <c r="AR147" t="s">
        <v>488</v>
      </c>
      <c r="AS147">
        <v>9</v>
      </c>
      <c r="AT147">
        <v>39</v>
      </c>
      <c r="AU147">
        <v>9</v>
      </c>
      <c r="AV147" s="21">
        <v>0</v>
      </c>
      <c r="AW147" s="45">
        <f t="shared" si="11"/>
        <v>0</v>
      </c>
      <c r="AX147">
        <v>4.333333333333333</v>
      </c>
      <c r="AY147" s="23">
        <v>2.3079999999999998</v>
      </c>
      <c r="AZ147">
        <v>2.0369999999999999</v>
      </c>
      <c r="BA147">
        <v>0.78029999999999999</v>
      </c>
      <c r="BB147">
        <v>7</v>
      </c>
      <c r="BD147" t="s">
        <v>488</v>
      </c>
      <c r="BE147">
        <v>9</v>
      </c>
      <c r="BF147" s="21">
        <v>0</v>
      </c>
      <c r="BG147" s="25">
        <v>2.3079999999999998</v>
      </c>
      <c r="BH147" s="21" t="s">
        <v>925</v>
      </c>
      <c r="BO147" s="87" t="s">
        <v>501</v>
      </c>
      <c r="BP147">
        <v>4.8409090909090908</v>
      </c>
    </row>
    <row r="148" spans="1:68" x14ac:dyDescent="0.25">
      <c r="A148" s="43" t="s">
        <v>491</v>
      </c>
      <c r="B148" s="46" t="s">
        <v>442</v>
      </c>
      <c r="C148">
        <v>1</v>
      </c>
      <c r="D148">
        <v>2009</v>
      </c>
      <c r="E148" s="20">
        <v>36</v>
      </c>
      <c r="F148" s="20">
        <v>4</v>
      </c>
      <c r="G148" s="44">
        <v>4.903225806451613</v>
      </c>
      <c r="H148" s="44">
        <v>11.111111111111111</v>
      </c>
      <c r="J148" s="43" t="s">
        <v>491</v>
      </c>
      <c r="K148" s="46" t="s">
        <v>442</v>
      </c>
      <c r="L148">
        <v>1</v>
      </c>
      <c r="M148">
        <v>2009</v>
      </c>
      <c r="N148" s="13">
        <v>13</v>
      </c>
      <c r="O148" s="13">
        <v>1</v>
      </c>
      <c r="P148" s="44">
        <v>4.7777777777777777</v>
      </c>
      <c r="Q148" s="45">
        <f t="shared" si="9"/>
        <v>7.6923076923076925</v>
      </c>
      <c r="R148">
        <v>2.7777777777777777</v>
      </c>
      <c r="S148">
        <v>5.5555555555555554</v>
      </c>
      <c r="T148">
        <v>2.7777777777777777</v>
      </c>
      <c r="V148" s="43" t="s">
        <v>491</v>
      </c>
      <c r="W148">
        <v>215.12350000000009</v>
      </c>
      <c r="X148" s="44">
        <v>4.3780000000000001</v>
      </c>
      <c r="Y148" s="23">
        <v>0.1</v>
      </c>
      <c r="Z148" s="44">
        <f t="shared" si="10"/>
        <v>2.0351100646837739</v>
      </c>
      <c r="AA148" s="44">
        <f t="shared" si="8"/>
        <v>4.6484926100588714E-2</v>
      </c>
      <c r="AB148" s="25">
        <v>3.161290322580645</v>
      </c>
      <c r="AJ148" t="s">
        <v>799</v>
      </c>
      <c r="AK148">
        <v>54.67166666666666</v>
      </c>
      <c r="AR148" t="s">
        <v>491</v>
      </c>
      <c r="AS148">
        <v>31</v>
      </c>
      <c r="AT148">
        <v>152</v>
      </c>
      <c r="AU148">
        <v>31</v>
      </c>
      <c r="AV148" s="21">
        <v>2</v>
      </c>
      <c r="AW148" s="45">
        <f t="shared" si="11"/>
        <v>6.0606060606060606</v>
      </c>
      <c r="AX148">
        <v>4.903225806451613</v>
      </c>
      <c r="AY148" s="23">
        <v>3.702</v>
      </c>
      <c r="AZ148">
        <v>3.2080000000000002</v>
      </c>
      <c r="BA148">
        <v>2.81</v>
      </c>
      <c r="BB148">
        <v>23</v>
      </c>
      <c r="BD148" t="s">
        <v>491</v>
      </c>
      <c r="BE148">
        <v>31</v>
      </c>
      <c r="BF148" s="21">
        <v>2</v>
      </c>
      <c r="BG148" s="25">
        <v>3.54</v>
      </c>
      <c r="BH148" s="21">
        <v>1.0509999999999999</v>
      </c>
      <c r="BO148" s="87" t="s">
        <v>504</v>
      </c>
      <c r="BP148">
        <v>4.3939393939393936</v>
      </c>
    </row>
    <row r="149" spans="1:68" x14ac:dyDescent="0.25">
      <c r="A149" s="43" t="s">
        <v>492</v>
      </c>
      <c r="B149" s="46" t="s">
        <v>442</v>
      </c>
      <c r="C149">
        <v>2</v>
      </c>
      <c r="D149">
        <v>2016</v>
      </c>
      <c r="E149" s="20">
        <v>10</v>
      </c>
      <c r="F149" s="20">
        <v>1</v>
      </c>
      <c r="G149" s="44">
        <v>4.333333333333333</v>
      </c>
      <c r="H149" s="44">
        <v>10</v>
      </c>
      <c r="J149" s="43" t="s">
        <v>492</v>
      </c>
      <c r="K149" s="46" t="s">
        <v>442</v>
      </c>
      <c r="L149">
        <v>2</v>
      </c>
      <c r="M149">
        <v>2016</v>
      </c>
      <c r="N149" s="13">
        <v>2</v>
      </c>
      <c r="O149" s="13">
        <v>0</v>
      </c>
      <c r="P149" s="44">
        <v>6</v>
      </c>
      <c r="Q149" s="45">
        <f t="shared" si="9"/>
        <v>0</v>
      </c>
      <c r="R149">
        <v>0</v>
      </c>
      <c r="S149">
        <v>0</v>
      </c>
      <c r="T149">
        <v>0</v>
      </c>
      <c r="V149" s="43" t="s">
        <v>492</v>
      </c>
      <c r="W149">
        <v>162.79900000000001</v>
      </c>
      <c r="X149" s="44">
        <v>0.05</v>
      </c>
      <c r="Y149" s="23"/>
      <c r="Z149" s="44">
        <f t="shared" si="10"/>
        <v>3.0712719365598072E-2</v>
      </c>
      <c r="AA149" s="44">
        <f t="shared" si="8"/>
        <v>0</v>
      </c>
      <c r="AB149" s="25">
        <v>2.7777777777777777</v>
      </c>
      <c r="AJ149" t="s">
        <v>658</v>
      </c>
      <c r="AK149">
        <v>63.386000000000003</v>
      </c>
      <c r="AR149" t="s">
        <v>492</v>
      </c>
      <c r="AS149">
        <v>9</v>
      </c>
      <c r="AT149">
        <v>39</v>
      </c>
      <c r="AU149">
        <v>9</v>
      </c>
      <c r="AV149" s="21">
        <v>0</v>
      </c>
      <c r="AW149" s="45">
        <f t="shared" si="11"/>
        <v>0</v>
      </c>
      <c r="AX149">
        <v>4.333333333333333</v>
      </c>
      <c r="AY149" s="23">
        <v>2.36</v>
      </c>
      <c r="AZ149">
        <v>2.1459999999999999</v>
      </c>
      <c r="BA149">
        <v>0.81110000000000004</v>
      </c>
      <c r="BB149">
        <v>8</v>
      </c>
      <c r="BD149" t="s">
        <v>492</v>
      </c>
      <c r="BE149">
        <v>9</v>
      </c>
      <c r="BF149" s="21">
        <v>0</v>
      </c>
      <c r="BG149" s="25">
        <v>2.2730000000000001</v>
      </c>
      <c r="BH149" s="21" t="s">
        <v>925</v>
      </c>
      <c r="BO149" s="87" t="s">
        <v>506</v>
      </c>
      <c r="BP149">
        <v>4.5238095238095237</v>
      </c>
    </row>
    <row r="150" spans="1:68" x14ac:dyDescent="0.25">
      <c r="A150" s="43" t="s">
        <v>495</v>
      </c>
      <c r="B150" s="46" t="s">
        <v>442</v>
      </c>
      <c r="C150">
        <v>1</v>
      </c>
      <c r="D150">
        <v>2014</v>
      </c>
      <c r="E150" s="20">
        <v>49</v>
      </c>
      <c r="F150" s="20" t="e">
        <v>#N/A</v>
      </c>
      <c r="G150" s="44">
        <v>5.1914893617021276</v>
      </c>
      <c r="H150" s="44" t="e">
        <v>#N/A</v>
      </c>
      <c r="J150" s="43" t="s">
        <v>495</v>
      </c>
      <c r="K150" s="46" t="s">
        <v>442</v>
      </c>
      <c r="L150">
        <v>1</v>
      </c>
      <c r="M150">
        <v>2014</v>
      </c>
      <c r="N150" s="13">
        <v>12</v>
      </c>
      <c r="O150" s="13">
        <v>3</v>
      </c>
      <c r="P150" s="44">
        <v>6.208333333333333</v>
      </c>
      <c r="Q150" s="45">
        <f t="shared" si="9"/>
        <v>25</v>
      </c>
      <c r="R150">
        <v>0</v>
      </c>
      <c r="S150">
        <v>2.0408163265306123</v>
      </c>
      <c r="T150">
        <v>2.0408163265306123</v>
      </c>
      <c r="V150" s="43" t="s">
        <v>500</v>
      </c>
      <c r="W150">
        <v>139.38691666666662</v>
      </c>
      <c r="X150" s="44">
        <v>20.536999999999999</v>
      </c>
      <c r="Y150" s="23">
        <v>0.505</v>
      </c>
      <c r="Z150" s="44">
        <f t="shared" si="10"/>
        <v>14.733807513019817</v>
      </c>
      <c r="AA150" s="44">
        <f t="shared" si="8"/>
        <v>0.36230086157058033</v>
      </c>
      <c r="AB150" s="25">
        <v>3.1632653061224492</v>
      </c>
      <c r="AJ150" t="s">
        <v>659</v>
      </c>
      <c r="AK150">
        <v>58.428571428571431</v>
      </c>
      <c r="AR150" t="s">
        <v>495</v>
      </c>
      <c r="AS150">
        <v>47</v>
      </c>
      <c r="AT150">
        <v>244</v>
      </c>
      <c r="AU150">
        <v>48</v>
      </c>
      <c r="AV150" s="21">
        <v>1</v>
      </c>
      <c r="AW150" s="45">
        <f t="shared" si="11"/>
        <v>2.0408163265306123</v>
      </c>
      <c r="AX150">
        <v>5.1914893617021276</v>
      </c>
      <c r="AY150" s="23">
        <v>4.0869999999999997</v>
      </c>
      <c r="AZ150">
        <v>3.802</v>
      </c>
      <c r="BA150">
        <v>2.669</v>
      </c>
      <c r="BB150">
        <v>37</v>
      </c>
      <c r="BD150" t="s">
        <v>495</v>
      </c>
      <c r="BE150">
        <v>48</v>
      </c>
      <c r="BF150" s="21">
        <v>1</v>
      </c>
      <c r="BG150" s="25">
        <v>4.0640000000000001</v>
      </c>
      <c r="BH150" s="21">
        <v>0</v>
      </c>
      <c r="BO150" s="87" t="s">
        <v>509</v>
      </c>
      <c r="BP150">
        <v>4.7777777777777777</v>
      </c>
    </row>
    <row r="151" spans="1:68" x14ac:dyDescent="0.25">
      <c r="A151" s="43" t="s">
        <v>497</v>
      </c>
      <c r="B151" s="46" t="s">
        <v>442</v>
      </c>
      <c r="C151">
        <v>2</v>
      </c>
      <c r="D151">
        <v>2016</v>
      </c>
      <c r="E151" s="20">
        <v>27</v>
      </c>
      <c r="F151" s="20" t="e">
        <v>#N/A</v>
      </c>
      <c r="G151" s="44">
        <v>5.020833333333333</v>
      </c>
      <c r="H151" s="44" t="e">
        <v>#N/A</v>
      </c>
      <c r="J151" s="43" t="s">
        <v>497</v>
      </c>
      <c r="K151" s="46" t="s">
        <v>442</v>
      </c>
      <c r="L151">
        <v>2</v>
      </c>
      <c r="M151">
        <v>2016</v>
      </c>
      <c r="N151" s="13">
        <v>7</v>
      </c>
      <c r="O151" s="13">
        <v>0</v>
      </c>
      <c r="P151" s="44">
        <v>6.2</v>
      </c>
      <c r="Q151" s="45">
        <f t="shared" si="9"/>
        <v>0</v>
      </c>
      <c r="R151">
        <v>0</v>
      </c>
      <c r="S151">
        <v>0</v>
      </c>
      <c r="T151">
        <v>0</v>
      </c>
      <c r="V151" s="43" t="s">
        <v>501</v>
      </c>
      <c r="W151">
        <v>127.44134523809524</v>
      </c>
      <c r="X151" s="44">
        <v>45.551428571428566</v>
      </c>
      <c r="Y151" s="23"/>
      <c r="Z151" s="44">
        <f t="shared" si="10"/>
        <v>35.743053783939629</v>
      </c>
      <c r="AA151" s="44">
        <f t="shared" si="8"/>
        <v>0</v>
      </c>
      <c r="AB151" s="25">
        <v>2.9166666666666665</v>
      </c>
      <c r="AJ151" t="s">
        <v>218</v>
      </c>
      <c r="AK151">
        <v>43.175000000000011</v>
      </c>
      <c r="AR151" t="s">
        <v>497</v>
      </c>
      <c r="AS151">
        <v>24</v>
      </c>
      <c r="AT151">
        <v>120.5</v>
      </c>
      <c r="AU151">
        <v>25</v>
      </c>
      <c r="AV151" s="21">
        <v>0</v>
      </c>
      <c r="AW151" s="45">
        <f t="shared" si="11"/>
        <v>0</v>
      </c>
      <c r="AX151">
        <v>5.020833333333333</v>
      </c>
      <c r="AY151" s="23">
        <v>3.4249999999999998</v>
      </c>
      <c r="AZ151">
        <v>3.121</v>
      </c>
      <c r="BA151">
        <v>2.0539999999999998</v>
      </c>
      <c r="BB151">
        <v>20</v>
      </c>
      <c r="BD151" t="s">
        <v>497</v>
      </c>
      <c r="BE151">
        <v>25</v>
      </c>
      <c r="BF151" s="21">
        <v>0</v>
      </c>
      <c r="BG151" s="25">
        <v>3.3420000000000001</v>
      </c>
      <c r="BH151" s="21" t="s">
        <v>925</v>
      </c>
      <c r="BO151" s="87" t="s">
        <v>511</v>
      </c>
      <c r="BP151">
        <v>4.6944444444444446</v>
      </c>
    </row>
    <row r="152" spans="1:68" x14ac:dyDescent="0.25">
      <c r="A152" s="43" t="s">
        <v>500</v>
      </c>
      <c r="B152" s="46" t="s">
        <v>442</v>
      </c>
      <c r="C152">
        <v>1</v>
      </c>
      <c r="D152">
        <v>2009</v>
      </c>
      <c r="E152" s="20">
        <v>35</v>
      </c>
      <c r="F152" s="20">
        <v>4</v>
      </c>
      <c r="G152" s="44">
        <v>5.3939393939393936</v>
      </c>
      <c r="H152" s="44">
        <v>11.428571428571429</v>
      </c>
      <c r="J152" s="43" t="s">
        <v>500</v>
      </c>
      <c r="K152" s="46" t="s">
        <v>442</v>
      </c>
      <c r="L152">
        <v>1</v>
      </c>
      <c r="M152">
        <v>2009</v>
      </c>
      <c r="N152" s="13">
        <v>6</v>
      </c>
      <c r="O152" s="13">
        <v>0</v>
      </c>
      <c r="P152" s="44">
        <v>6.25</v>
      </c>
      <c r="Q152" s="45">
        <f t="shared" si="9"/>
        <v>0</v>
      </c>
      <c r="R152">
        <v>0</v>
      </c>
      <c r="S152">
        <v>0</v>
      </c>
      <c r="T152">
        <v>0</v>
      </c>
      <c r="V152" s="43" t="s">
        <v>504</v>
      </c>
      <c r="W152">
        <v>228.99916666666664</v>
      </c>
      <c r="X152" s="44">
        <v>2.0263333333333331</v>
      </c>
      <c r="Y152" s="23"/>
      <c r="Z152" s="44">
        <f t="shared" si="10"/>
        <v>0.88486493764533358</v>
      </c>
      <c r="AA152" s="44">
        <f t="shared" si="8"/>
        <v>0</v>
      </c>
      <c r="AB152" s="25">
        <v>2.9705882352941178</v>
      </c>
      <c r="AJ152" t="s">
        <v>221</v>
      </c>
      <c r="AK152">
        <v>78.124999999999957</v>
      </c>
      <c r="AR152" t="s">
        <v>500</v>
      </c>
      <c r="AS152">
        <v>33</v>
      </c>
      <c r="AT152">
        <v>178</v>
      </c>
      <c r="AU152">
        <v>35</v>
      </c>
      <c r="AV152" s="21">
        <v>0</v>
      </c>
      <c r="AW152" s="45">
        <f t="shared" si="11"/>
        <v>0</v>
      </c>
      <c r="AX152">
        <v>5.3939393939393936</v>
      </c>
      <c r="AY152" s="23">
        <v>3.718</v>
      </c>
      <c r="AZ152">
        <v>3.5219999999999998</v>
      </c>
      <c r="BA152">
        <v>2.0289999999999999</v>
      </c>
      <c r="BB152">
        <v>29</v>
      </c>
      <c r="BD152" t="s">
        <v>500</v>
      </c>
      <c r="BE152">
        <v>35</v>
      </c>
      <c r="BF152" s="21">
        <v>0</v>
      </c>
      <c r="BG152" s="25">
        <v>3.718</v>
      </c>
      <c r="BH152" s="21" t="s">
        <v>925</v>
      </c>
      <c r="BO152" s="87" t="s">
        <v>514</v>
      </c>
      <c r="BP152">
        <v>4.115384615384615</v>
      </c>
    </row>
    <row r="153" spans="1:68" x14ac:dyDescent="0.25">
      <c r="A153" s="43" t="s">
        <v>501</v>
      </c>
      <c r="B153" s="46" t="s">
        <v>442</v>
      </c>
      <c r="C153">
        <v>2</v>
      </c>
      <c r="D153">
        <v>2016</v>
      </c>
      <c r="E153" s="20">
        <v>24</v>
      </c>
      <c r="F153" s="20">
        <v>4</v>
      </c>
      <c r="G153" s="44">
        <v>5.020833333333333</v>
      </c>
      <c r="H153" s="44">
        <v>16.666666666666664</v>
      </c>
      <c r="J153" s="43" t="s">
        <v>501</v>
      </c>
      <c r="K153" s="46" t="s">
        <v>442</v>
      </c>
      <c r="L153">
        <v>2</v>
      </c>
      <c r="M153">
        <v>2016</v>
      </c>
      <c r="N153" s="13">
        <v>2</v>
      </c>
      <c r="O153" s="13">
        <v>0</v>
      </c>
      <c r="P153" s="44">
        <v>7</v>
      </c>
      <c r="Q153" s="45">
        <f t="shared" si="9"/>
        <v>0</v>
      </c>
      <c r="R153">
        <v>0</v>
      </c>
      <c r="S153">
        <v>0</v>
      </c>
      <c r="T153">
        <v>0</v>
      </c>
      <c r="V153" s="43" t="s">
        <v>506</v>
      </c>
      <c r="W153">
        <v>206.11913095238097</v>
      </c>
      <c r="X153" s="44">
        <v>0.21375</v>
      </c>
      <c r="Y153" s="23"/>
      <c r="Z153" s="44">
        <f t="shared" si="10"/>
        <v>0.10370216438055037</v>
      </c>
      <c r="AA153" s="44">
        <f t="shared" si="8"/>
        <v>0</v>
      </c>
      <c r="AB153" s="25">
        <v>3.0416666666666665</v>
      </c>
      <c r="AJ153" t="s">
        <v>431</v>
      </c>
      <c r="AK153">
        <v>5.15</v>
      </c>
      <c r="AR153" t="s">
        <v>501</v>
      </c>
      <c r="AS153">
        <v>24</v>
      </c>
      <c r="AT153">
        <v>120.5</v>
      </c>
      <c r="AU153">
        <v>24</v>
      </c>
      <c r="AV153" s="21">
        <v>0</v>
      </c>
      <c r="AW153" s="45">
        <f t="shared" si="11"/>
        <v>0</v>
      </c>
      <c r="AX153">
        <v>5.020833333333333</v>
      </c>
      <c r="AY153" s="23">
        <v>3.2959999999999998</v>
      </c>
      <c r="AZ153">
        <v>3.2029999999999998</v>
      </c>
      <c r="BA153">
        <v>0.7651</v>
      </c>
      <c r="BB153">
        <v>22</v>
      </c>
      <c r="BD153" t="s">
        <v>501</v>
      </c>
      <c r="BE153">
        <v>24</v>
      </c>
      <c r="BF153" s="21">
        <v>0</v>
      </c>
      <c r="BG153" s="25">
        <v>3.2959999999999998</v>
      </c>
      <c r="BH153" s="21" t="s">
        <v>925</v>
      </c>
      <c r="BO153" s="87" t="s">
        <v>516</v>
      </c>
      <c r="BP153">
        <v>3.25</v>
      </c>
    </row>
    <row r="154" spans="1:68" x14ac:dyDescent="0.25">
      <c r="A154" s="43" t="s">
        <v>504</v>
      </c>
      <c r="B154" s="46" t="s">
        <v>442</v>
      </c>
      <c r="C154">
        <v>1</v>
      </c>
      <c r="D154">
        <v>2009</v>
      </c>
      <c r="E154" s="20">
        <v>47</v>
      </c>
      <c r="F154" s="20">
        <v>5</v>
      </c>
      <c r="G154" s="44">
        <v>4.5394736842105265</v>
      </c>
      <c r="H154" s="44">
        <v>10.638297872340425</v>
      </c>
      <c r="J154" s="43" t="s">
        <v>504</v>
      </c>
      <c r="K154" s="46" t="s">
        <v>442</v>
      </c>
      <c r="L154">
        <v>1</v>
      </c>
      <c r="M154">
        <v>2009</v>
      </c>
      <c r="N154" s="13">
        <v>8</v>
      </c>
      <c r="O154" s="13">
        <v>1</v>
      </c>
      <c r="P154" s="44">
        <v>5.5</v>
      </c>
      <c r="Q154" s="45">
        <f t="shared" si="9"/>
        <v>12.5</v>
      </c>
      <c r="R154">
        <v>0</v>
      </c>
      <c r="S154">
        <v>2.1276595744680851</v>
      </c>
      <c r="T154">
        <v>2.1276595744680851</v>
      </c>
      <c r="V154" s="43" t="s">
        <v>514</v>
      </c>
      <c r="W154">
        <v>159.03616666666667</v>
      </c>
      <c r="X154" s="44">
        <v>154.01250000000002</v>
      </c>
      <c r="Y154" s="23">
        <v>0.505</v>
      </c>
      <c r="Z154" s="44">
        <f t="shared" si="10"/>
        <v>96.841179731654336</v>
      </c>
      <c r="AA154" s="44">
        <f t="shared" si="8"/>
        <v>0.31753783468540175</v>
      </c>
      <c r="AB154" s="25">
        <v>2.5348837209302326</v>
      </c>
      <c r="AJ154" t="s">
        <v>437</v>
      </c>
      <c r="AK154">
        <v>50.238250000000008</v>
      </c>
      <c r="AR154" t="s">
        <v>504</v>
      </c>
      <c r="AS154">
        <v>38</v>
      </c>
      <c r="AT154">
        <v>172.5</v>
      </c>
      <c r="AU154">
        <v>44</v>
      </c>
      <c r="AV154" s="21">
        <v>1</v>
      </c>
      <c r="AW154" s="45">
        <f t="shared" si="11"/>
        <v>2.2222222222222223</v>
      </c>
      <c r="AX154">
        <v>4.5394736842105265</v>
      </c>
      <c r="AY154" s="23">
        <v>4.0090000000000003</v>
      </c>
      <c r="AZ154">
        <v>3.8220000000000001</v>
      </c>
      <c r="BA154">
        <v>2.4140000000000001</v>
      </c>
      <c r="BB154">
        <v>39</v>
      </c>
      <c r="BD154" t="s">
        <v>504</v>
      </c>
      <c r="BE154">
        <v>44</v>
      </c>
      <c r="BF154" s="21">
        <v>1</v>
      </c>
      <c r="BG154" s="25">
        <v>3.9390000000000001</v>
      </c>
      <c r="BH154" s="21">
        <v>0</v>
      </c>
      <c r="BO154" s="87" t="s">
        <v>197</v>
      </c>
      <c r="BP154">
        <v>4.3461538461538458</v>
      </c>
    </row>
    <row r="155" spans="1:68" x14ac:dyDescent="0.25">
      <c r="A155" s="43" t="s">
        <v>506</v>
      </c>
      <c r="B155" s="46" t="s">
        <v>442</v>
      </c>
      <c r="C155">
        <v>2</v>
      </c>
      <c r="D155">
        <v>2016</v>
      </c>
      <c r="E155" s="20">
        <v>26</v>
      </c>
      <c r="F155" s="20">
        <v>2</v>
      </c>
      <c r="G155" s="44">
        <v>4.6086956521739131</v>
      </c>
      <c r="H155" s="44">
        <v>7.6923076923076925</v>
      </c>
      <c r="J155" s="43" t="s">
        <v>506</v>
      </c>
      <c r="K155" s="46" t="s">
        <v>442</v>
      </c>
      <c r="L155">
        <v>2</v>
      </c>
      <c r="M155">
        <v>2016</v>
      </c>
      <c r="N155" s="13">
        <v>4</v>
      </c>
      <c r="O155" s="13">
        <v>0</v>
      </c>
      <c r="P155" s="44">
        <v>5.5</v>
      </c>
      <c r="Q155" s="45">
        <f t="shared" si="9"/>
        <v>0</v>
      </c>
      <c r="R155">
        <v>0</v>
      </c>
      <c r="S155">
        <v>0</v>
      </c>
      <c r="T155">
        <v>0</v>
      </c>
      <c r="V155" s="43" t="s">
        <v>516</v>
      </c>
      <c r="W155">
        <v>107.53609523809524</v>
      </c>
      <c r="X155" s="44">
        <v>107.53609523809524</v>
      </c>
      <c r="Y155" s="23"/>
      <c r="Z155" s="44">
        <f t="shared" si="10"/>
        <v>100</v>
      </c>
      <c r="AA155" s="44">
        <f t="shared" si="8"/>
        <v>0</v>
      </c>
      <c r="AB155" s="25">
        <v>2.7826086956521738</v>
      </c>
      <c r="AJ155" t="s">
        <v>225</v>
      </c>
      <c r="AK155">
        <v>4.142500000000001</v>
      </c>
      <c r="AR155" t="s">
        <v>506</v>
      </c>
      <c r="AS155">
        <v>23</v>
      </c>
      <c r="AT155">
        <v>106</v>
      </c>
      <c r="AU155">
        <v>23</v>
      </c>
      <c r="AV155" s="21">
        <v>0</v>
      </c>
      <c r="AW155" s="45">
        <f t="shared" si="11"/>
        <v>0</v>
      </c>
      <c r="AX155">
        <v>4.6086956521739131</v>
      </c>
      <c r="AY155" s="23">
        <v>3.375</v>
      </c>
      <c r="AZ155">
        <v>3.214</v>
      </c>
      <c r="BA155">
        <v>1.504</v>
      </c>
      <c r="BB155">
        <v>22</v>
      </c>
      <c r="BD155" t="s">
        <v>506</v>
      </c>
      <c r="BE155">
        <v>23</v>
      </c>
      <c r="BF155" s="21">
        <v>0</v>
      </c>
      <c r="BG155" s="25">
        <v>3.2530000000000001</v>
      </c>
      <c r="BH155" s="21" t="s">
        <v>925</v>
      </c>
      <c r="BO155" s="87" t="s">
        <v>200</v>
      </c>
      <c r="BP155">
        <v>4.6785714285714288</v>
      </c>
    </row>
    <row r="156" spans="1:68" x14ac:dyDescent="0.25">
      <c r="A156" s="43" t="s">
        <v>509</v>
      </c>
      <c r="B156" s="46" t="s">
        <v>442</v>
      </c>
      <c r="C156">
        <v>1</v>
      </c>
      <c r="D156">
        <v>2009</v>
      </c>
      <c r="E156" s="20">
        <v>32</v>
      </c>
      <c r="F156" s="20" t="e">
        <v>#N/A</v>
      </c>
      <c r="G156" s="44">
        <v>4.8571428571428568</v>
      </c>
      <c r="H156" s="44" t="e">
        <v>#N/A</v>
      </c>
      <c r="J156" s="43" t="s">
        <v>509</v>
      </c>
      <c r="K156" s="46" t="s">
        <v>442</v>
      </c>
      <c r="L156">
        <v>1</v>
      </c>
      <c r="M156">
        <v>2009</v>
      </c>
      <c r="N156" s="13">
        <v>2</v>
      </c>
      <c r="O156" s="13">
        <v>0</v>
      </c>
      <c r="P156" s="44">
        <v>7</v>
      </c>
      <c r="Q156" s="45">
        <f t="shared" si="9"/>
        <v>0</v>
      </c>
      <c r="R156">
        <v>0</v>
      </c>
      <c r="S156">
        <v>0</v>
      </c>
      <c r="T156">
        <v>0</v>
      </c>
      <c r="V156" s="43" t="s">
        <v>197</v>
      </c>
      <c r="W156">
        <v>80.049583333333317</v>
      </c>
      <c r="X156" s="44">
        <v>50.764166666666654</v>
      </c>
      <c r="Y156" s="23"/>
      <c r="Z156" s="44">
        <f t="shared" si="10"/>
        <v>63.415903684695415</v>
      </c>
      <c r="AA156" s="44">
        <f t="shared" si="8"/>
        <v>0</v>
      </c>
      <c r="AB156" s="25">
        <v>2.4193548387096775</v>
      </c>
      <c r="AJ156" t="s">
        <v>228</v>
      </c>
      <c r="AK156">
        <v>6.3462500000000004</v>
      </c>
      <c r="AR156" t="s">
        <v>509</v>
      </c>
      <c r="AS156">
        <v>28</v>
      </c>
      <c r="AT156">
        <v>136</v>
      </c>
      <c r="AU156">
        <v>31</v>
      </c>
      <c r="AV156" s="21">
        <v>0</v>
      </c>
      <c r="AW156" s="45">
        <f t="shared" si="11"/>
        <v>0</v>
      </c>
      <c r="AX156">
        <v>4.8571428571428568</v>
      </c>
      <c r="AY156" s="23">
        <v>3.64</v>
      </c>
      <c r="AZ156">
        <v>3.5720000000000001</v>
      </c>
      <c r="BA156">
        <v>0.83989999999999998</v>
      </c>
      <c r="BB156">
        <v>30</v>
      </c>
      <c r="BD156" t="s">
        <v>509</v>
      </c>
      <c r="BE156">
        <v>31</v>
      </c>
      <c r="BF156" s="21">
        <v>0</v>
      </c>
      <c r="BG156" s="25">
        <v>3.6059999999999999</v>
      </c>
      <c r="BH156" s="21" t="s">
        <v>925</v>
      </c>
      <c r="BO156" s="87" t="s">
        <v>204</v>
      </c>
      <c r="BP156">
        <v>5.6590909090909092</v>
      </c>
    </row>
    <row r="157" spans="1:68" x14ac:dyDescent="0.25">
      <c r="A157" s="43" t="s">
        <v>511</v>
      </c>
      <c r="B157" s="46" t="s">
        <v>442</v>
      </c>
      <c r="C157">
        <v>2</v>
      </c>
      <c r="D157">
        <v>2016</v>
      </c>
      <c r="E157" s="20">
        <v>19</v>
      </c>
      <c r="F157" s="20" t="e">
        <v>#N/A</v>
      </c>
      <c r="G157" s="44">
        <v>4.6944444444444446</v>
      </c>
      <c r="H157" s="44" t="e">
        <v>#N/A</v>
      </c>
      <c r="J157" s="43" t="s">
        <v>511</v>
      </c>
      <c r="K157" s="46" t="s">
        <v>442</v>
      </c>
      <c r="L157">
        <v>2</v>
      </c>
      <c r="M157">
        <v>2016</v>
      </c>
      <c r="N157" s="13">
        <v>1</v>
      </c>
      <c r="O157" s="13">
        <v>0</v>
      </c>
      <c r="P157" s="49"/>
      <c r="Q157" s="45">
        <f t="shared" si="9"/>
        <v>0</v>
      </c>
      <c r="R157">
        <v>0</v>
      </c>
      <c r="S157">
        <v>0</v>
      </c>
      <c r="T157">
        <v>0</v>
      </c>
      <c r="V157" s="43" t="s">
        <v>200</v>
      </c>
      <c r="W157">
        <v>192.75833333333333</v>
      </c>
      <c r="X157" s="44">
        <v>143.3775</v>
      </c>
      <c r="Y157" s="23"/>
      <c r="Z157" s="44">
        <f t="shared" si="10"/>
        <v>74.381998184254897</v>
      </c>
      <c r="AA157" s="44">
        <f t="shared" si="8"/>
        <v>0</v>
      </c>
      <c r="AB157" s="25">
        <v>2.6111111111111112</v>
      </c>
      <c r="AR157" t="s">
        <v>511</v>
      </c>
      <c r="AS157">
        <v>18</v>
      </c>
      <c r="AT157">
        <v>84.5</v>
      </c>
      <c r="AU157">
        <v>19</v>
      </c>
      <c r="AV157" s="21">
        <v>0</v>
      </c>
      <c r="AW157" s="45">
        <f t="shared" si="11"/>
        <v>0</v>
      </c>
      <c r="AX157">
        <v>4.6944444444444446</v>
      </c>
      <c r="AY157" s="23">
        <v>3.0649999999999999</v>
      </c>
      <c r="AZ157">
        <v>3.024</v>
      </c>
      <c r="BA157">
        <v>0</v>
      </c>
      <c r="BB157">
        <v>18</v>
      </c>
      <c r="BD157" t="s">
        <v>511</v>
      </c>
      <c r="BE157">
        <v>19</v>
      </c>
      <c r="BF157" s="21">
        <v>0</v>
      </c>
      <c r="BG157" s="25">
        <v>3.0649999999999999</v>
      </c>
      <c r="BH157" s="21" t="s">
        <v>925</v>
      </c>
      <c r="BO157" s="87" t="s">
        <v>207</v>
      </c>
      <c r="BP157">
        <v>5.8250000000000002</v>
      </c>
    </row>
    <row r="158" spans="1:68" x14ac:dyDescent="0.25">
      <c r="A158" s="43" t="s">
        <v>514</v>
      </c>
      <c r="B158" s="46" t="s">
        <v>442</v>
      </c>
      <c r="C158">
        <v>1</v>
      </c>
      <c r="D158">
        <v>2009</v>
      </c>
      <c r="E158" s="20">
        <v>22</v>
      </c>
      <c r="F158" s="20">
        <v>12</v>
      </c>
      <c r="G158" s="44">
        <v>4.7249999999999996</v>
      </c>
      <c r="H158" s="44">
        <v>54.54545454545454</v>
      </c>
      <c r="J158" s="43" t="s">
        <v>514</v>
      </c>
      <c r="K158" s="46" t="s">
        <v>442</v>
      </c>
      <c r="L158">
        <v>1</v>
      </c>
      <c r="M158">
        <v>2009</v>
      </c>
      <c r="N158" s="13">
        <v>9</v>
      </c>
      <c r="O158" s="13">
        <v>5</v>
      </c>
      <c r="P158" s="44">
        <v>5.8571428571428568</v>
      </c>
      <c r="Q158" s="45">
        <f t="shared" si="9"/>
        <v>55.555555555555557</v>
      </c>
      <c r="R158">
        <v>0</v>
      </c>
      <c r="S158">
        <v>0</v>
      </c>
      <c r="T158">
        <v>0</v>
      </c>
      <c r="V158" s="43" t="s">
        <v>204</v>
      </c>
      <c r="W158">
        <v>97.921083333333314</v>
      </c>
      <c r="X158" s="44">
        <v>10.56725</v>
      </c>
      <c r="Y158" s="23"/>
      <c r="Z158" s="44">
        <f t="shared" si="10"/>
        <v>10.791598336415467</v>
      </c>
      <c r="AA158" s="44">
        <f t="shared" si="8"/>
        <v>0</v>
      </c>
      <c r="AB158" s="25">
        <v>3.65</v>
      </c>
      <c r="AR158" t="s">
        <v>514</v>
      </c>
      <c r="AS158">
        <v>20</v>
      </c>
      <c r="AT158">
        <v>94.5</v>
      </c>
      <c r="AU158">
        <v>20</v>
      </c>
      <c r="AV158" s="21">
        <v>0</v>
      </c>
      <c r="AW158" s="45">
        <f t="shared" si="11"/>
        <v>0</v>
      </c>
      <c r="AX158">
        <v>4.7249999999999996</v>
      </c>
      <c r="AY158" s="23">
        <v>3.218</v>
      </c>
      <c r="AZ158">
        <v>2.7050000000000001</v>
      </c>
      <c r="BA158">
        <v>2.274</v>
      </c>
      <c r="BB158">
        <v>13</v>
      </c>
      <c r="BD158" t="s">
        <v>514</v>
      </c>
      <c r="BE158">
        <v>20</v>
      </c>
      <c r="BF158" s="21">
        <v>0</v>
      </c>
      <c r="BG158" s="25">
        <v>3.1070000000000002</v>
      </c>
      <c r="BH158" s="21" t="s">
        <v>925</v>
      </c>
      <c r="BO158" s="87" t="s">
        <v>211</v>
      </c>
      <c r="BP158">
        <v>5.416666666666667</v>
      </c>
    </row>
    <row r="159" spans="1:68" x14ac:dyDescent="0.25">
      <c r="A159" s="43" t="s">
        <v>516</v>
      </c>
      <c r="B159" s="46" t="s">
        <v>442</v>
      </c>
      <c r="C159">
        <v>2</v>
      </c>
      <c r="D159">
        <v>2016</v>
      </c>
      <c r="E159" s="20">
        <v>8</v>
      </c>
      <c r="F159" s="20">
        <v>7</v>
      </c>
      <c r="G159" s="44">
        <v>6.1714285714285717</v>
      </c>
      <c r="H159" s="44">
        <v>87.5</v>
      </c>
      <c r="J159" s="43" t="s">
        <v>516</v>
      </c>
      <c r="K159" s="46" t="s">
        <v>442</v>
      </c>
      <c r="L159">
        <v>2</v>
      </c>
      <c r="M159">
        <v>2016</v>
      </c>
      <c r="N159" s="13">
        <v>5</v>
      </c>
      <c r="O159" s="13">
        <v>4</v>
      </c>
      <c r="P159" s="44">
        <v>7.3400000000000007</v>
      </c>
      <c r="Q159" s="45">
        <f t="shared" si="9"/>
        <v>80</v>
      </c>
      <c r="R159">
        <v>0</v>
      </c>
      <c r="S159">
        <v>0</v>
      </c>
      <c r="T159">
        <v>0</v>
      </c>
      <c r="V159" s="43" t="s">
        <v>207</v>
      </c>
      <c r="W159">
        <v>151.36366666666666</v>
      </c>
      <c r="X159" s="44">
        <v>6.1124999999999989</v>
      </c>
      <c r="Y159" s="23"/>
      <c r="Z159" s="44">
        <f t="shared" si="10"/>
        <v>4.0382874798223254</v>
      </c>
      <c r="AA159" s="44">
        <f t="shared" si="8"/>
        <v>0</v>
      </c>
      <c r="AB159" s="25">
        <v>3.8571428571428572</v>
      </c>
      <c r="AR159" t="s">
        <v>516</v>
      </c>
      <c r="AS159">
        <v>7</v>
      </c>
      <c r="AT159">
        <v>43.2</v>
      </c>
      <c r="AU159">
        <v>8</v>
      </c>
      <c r="AV159" s="21">
        <v>0</v>
      </c>
      <c r="AW159" s="45">
        <f t="shared" si="11"/>
        <v>0</v>
      </c>
      <c r="AX159">
        <v>6.1714285714285717</v>
      </c>
      <c r="AY159" s="23">
        <v>2.1309999999999998</v>
      </c>
      <c r="AZ159">
        <v>1.2130000000000001</v>
      </c>
      <c r="BA159">
        <v>1.655</v>
      </c>
      <c r="BB159">
        <v>3</v>
      </c>
      <c r="BD159" t="s">
        <v>516</v>
      </c>
      <c r="BE159">
        <v>8</v>
      </c>
      <c r="BF159" s="21">
        <v>0</v>
      </c>
      <c r="BG159" s="25">
        <v>2.1309999999999998</v>
      </c>
      <c r="BH159" s="21" t="s">
        <v>925</v>
      </c>
      <c r="BO159" s="87" t="s">
        <v>214</v>
      </c>
      <c r="BP159">
        <v>5.5</v>
      </c>
    </row>
    <row r="160" spans="1:68" x14ac:dyDescent="0.25">
      <c r="A160" s="43" t="s">
        <v>197</v>
      </c>
      <c r="B160" s="46" t="s">
        <v>19</v>
      </c>
      <c r="C160">
        <v>1</v>
      </c>
      <c r="D160">
        <v>2014</v>
      </c>
      <c r="E160" s="20">
        <v>30</v>
      </c>
      <c r="F160" s="20">
        <v>12</v>
      </c>
      <c r="G160" s="44">
        <v>4.524137931034482</v>
      </c>
      <c r="H160" s="44">
        <v>40</v>
      </c>
      <c r="J160" s="43" t="s">
        <v>197</v>
      </c>
      <c r="K160" s="46" t="s">
        <v>19</v>
      </c>
      <c r="L160">
        <v>1</v>
      </c>
      <c r="M160">
        <v>2014</v>
      </c>
      <c r="N160" s="13">
        <v>3</v>
      </c>
      <c r="O160" s="13">
        <v>2</v>
      </c>
      <c r="P160" s="44">
        <v>6.0666666666666664</v>
      </c>
      <c r="Q160" s="45">
        <f t="shared" si="9"/>
        <v>66.666666666666657</v>
      </c>
      <c r="R160">
        <v>0</v>
      </c>
      <c r="S160">
        <v>3.3333333333333335</v>
      </c>
      <c r="T160">
        <v>3.3333333333333335</v>
      </c>
      <c r="V160" s="43" t="s">
        <v>211</v>
      </c>
      <c r="W160">
        <v>202.30849999999998</v>
      </c>
      <c r="X160" s="44">
        <v>14.975750000000001</v>
      </c>
      <c r="Y160" s="23">
        <v>0.505</v>
      </c>
      <c r="Z160" s="44">
        <f t="shared" si="10"/>
        <v>7.4024324237488797</v>
      </c>
      <c r="AA160" s="44">
        <f t="shared" si="8"/>
        <v>0.24961877528625839</v>
      </c>
      <c r="AB160" s="25">
        <v>3.2333333333333334</v>
      </c>
      <c r="AR160" t="s">
        <v>197</v>
      </c>
      <c r="AS160">
        <v>29</v>
      </c>
      <c r="AT160">
        <v>131.19999999999999</v>
      </c>
      <c r="AU160">
        <v>29</v>
      </c>
      <c r="AV160" s="21">
        <v>1</v>
      </c>
      <c r="AW160" s="45">
        <f t="shared" si="11"/>
        <v>3.3333333333333335</v>
      </c>
      <c r="AX160">
        <v>4.524137931034482</v>
      </c>
      <c r="AY160" s="23">
        <v>3.5790000000000002</v>
      </c>
      <c r="AZ160">
        <v>3.4710000000000001</v>
      </c>
      <c r="BA160">
        <v>1.214</v>
      </c>
      <c r="BB160">
        <v>27</v>
      </c>
      <c r="BD160" t="s">
        <v>197</v>
      </c>
      <c r="BE160">
        <v>29</v>
      </c>
      <c r="BF160" s="21">
        <v>1</v>
      </c>
      <c r="BG160" s="25">
        <v>3.5419999999999998</v>
      </c>
      <c r="BH160" s="21">
        <v>0</v>
      </c>
      <c r="BO160" s="87" t="s">
        <v>284</v>
      </c>
      <c r="BP160">
        <v>4.8214285714285712</v>
      </c>
    </row>
    <row r="161" spans="1:68" x14ac:dyDescent="0.25">
      <c r="A161" s="43" t="s">
        <v>200</v>
      </c>
      <c r="B161" s="46" t="s">
        <v>19</v>
      </c>
      <c r="C161">
        <v>2</v>
      </c>
      <c r="D161">
        <v>2022</v>
      </c>
      <c r="E161" s="20">
        <v>43</v>
      </c>
      <c r="F161" s="20">
        <v>22</v>
      </c>
      <c r="G161" s="44">
        <v>5.0231707317073164</v>
      </c>
      <c r="H161" s="44">
        <v>51.162790697674424</v>
      </c>
      <c r="J161" s="43" t="s">
        <v>200</v>
      </c>
      <c r="K161" s="46" t="s">
        <v>19</v>
      </c>
      <c r="L161">
        <v>2</v>
      </c>
      <c r="M161">
        <v>2022</v>
      </c>
      <c r="N161" s="13">
        <v>14</v>
      </c>
      <c r="O161" s="13">
        <v>10</v>
      </c>
      <c r="P161" s="44">
        <v>5.7653846153846153</v>
      </c>
      <c r="Q161" s="45">
        <f t="shared" si="9"/>
        <v>71.428571428571431</v>
      </c>
      <c r="R161">
        <v>0</v>
      </c>
      <c r="S161">
        <v>2.3255813953488373</v>
      </c>
      <c r="T161">
        <v>2.3255813953488373</v>
      </c>
      <c r="V161" s="43" t="s">
        <v>214</v>
      </c>
      <c r="W161">
        <v>227.71500000000006</v>
      </c>
      <c r="X161" s="44">
        <v>26.268333333333334</v>
      </c>
      <c r="Y161" s="23">
        <v>0.6399999999999999</v>
      </c>
      <c r="Z161" s="44">
        <f t="shared" si="10"/>
        <v>11.535618353351044</v>
      </c>
      <c r="AA161" s="44">
        <f t="shared" si="8"/>
        <v>0.28105307072437025</v>
      </c>
      <c r="AB161" s="25">
        <v>3.5813953488372094</v>
      </c>
      <c r="AR161" t="s">
        <v>200</v>
      </c>
      <c r="AS161">
        <v>41</v>
      </c>
      <c r="AT161">
        <v>205.95</v>
      </c>
      <c r="AU161">
        <v>42</v>
      </c>
      <c r="AV161" s="21">
        <v>1</v>
      </c>
      <c r="AW161" s="45">
        <f t="shared" si="11"/>
        <v>2.3255813953488373</v>
      </c>
      <c r="AX161">
        <v>5.0231707317073164</v>
      </c>
      <c r="AY161" s="23">
        <v>3.9089999999999998</v>
      </c>
      <c r="AZ161">
        <v>3.5369999999999999</v>
      </c>
      <c r="BA161">
        <v>2.722</v>
      </c>
      <c r="BB161">
        <v>29</v>
      </c>
      <c r="BD161" t="s">
        <v>200</v>
      </c>
      <c r="BE161">
        <v>42</v>
      </c>
      <c r="BF161" s="21">
        <v>1</v>
      </c>
      <c r="BG161" s="25">
        <v>3.883</v>
      </c>
      <c r="BH161" s="21">
        <v>0</v>
      </c>
      <c r="BO161" s="87" t="s">
        <v>288</v>
      </c>
      <c r="BP161">
        <v>4.71875</v>
      </c>
    </row>
    <row r="162" spans="1:68" x14ac:dyDescent="0.25">
      <c r="A162" s="43" t="s">
        <v>204</v>
      </c>
      <c r="B162" s="46" t="s">
        <v>19</v>
      </c>
      <c r="C162">
        <v>1</v>
      </c>
      <c r="D162">
        <v>2009</v>
      </c>
      <c r="E162" s="20">
        <v>42</v>
      </c>
      <c r="F162" s="20">
        <v>7</v>
      </c>
      <c r="G162" s="44">
        <v>5.8684210526315788</v>
      </c>
      <c r="H162" s="44">
        <v>16.666666666666664</v>
      </c>
      <c r="J162" s="43" t="s">
        <v>204</v>
      </c>
      <c r="K162" s="46" t="s">
        <v>19</v>
      </c>
      <c r="L162">
        <v>1</v>
      </c>
      <c r="M162">
        <v>2009</v>
      </c>
      <c r="N162" s="13">
        <v>20</v>
      </c>
      <c r="O162" s="13">
        <v>1</v>
      </c>
      <c r="P162" s="44">
        <v>6.15625</v>
      </c>
      <c r="Q162" s="45">
        <f t="shared" si="9"/>
        <v>5</v>
      </c>
      <c r="R162">
        <v>0</v>
      </c>
      <c r="S162">
        <v>0</v>
      </c>
      <c r="T162">
        <v>0</v>
      </c>
      <c r="V162" s="43" t="s">
        <v>284</v>
      </c>
      <c r="W162">
        <v>216.93474999999995</v>
      </c>
      <c r="X162" s="44">
        <v>175.40499999999997</v>
      </c>
      <c r="Y162" s="23"/>
      <c r="Z162" s="44">
        <f t="shared" si="10"/>
        <v>80.856109959331093</v>
      </c>
      <c r="AA162" s="44">
        <f t="shared" si="8"/>
        <v>0</v>
      </c>
      <c r="AB162" s="25">
        <v>3.3170731707317072</v>
      </c>
      <c r="AR162" t="s">
        <v>204</v>
      </c>
      <c r="AS162">
        <v>38</v>
      </c>
      <c r="AT162">
        <v>223</v>
      </c>
      <c r="AU162">
        <v>41</v>
      </c>
      <c r="AV162" s="21">
        <v>0</v>
      </c>
      <c r="AW162" s="45">
        <f t="shared" si="11"/>
        <v>0</v>
      </c>
      <c r="AX162">
        <v>5.8684210526315788</v>
      </c>
      <c r="AY162" s="23">
        <v>3.9409999999999998</v>
      </c>
      <c r="AZ162">
        <v>3.2989999999999999</v>
      </c>
      <c r="BA162">
        <v>3.1829999999999998</v>
      </c>
      <c r="BB162">
        <v>22</v>
      </c>
      <c r="BD162" t="s">
        <v>204</v>
      </c>
      <c r="BE162">
        <v>41</v>
      </c>
      <c r="BF162" s="21">
        <v>0</v>
      </c>
      <c r="BG162" s="25">
        <v>3.915</v>
      </c>
      <c r="BH162" s="21" t="s">
        <v>925</v>
      </c>
      <c r="BO162" s="87" t="s">
        <v>291</v>
      </c>
      <c r="BP162">
        <v>4.3888888888888893</v>
      </c>
    </row>
    <row r="163" spans="1:68" x14ac:dyDescent="0.25">
      <c r="A163" s="43" t="s">
        <v>207</v>
      </c>
      <c r="B163" s="46" t="s">
        <v>19</v>
      </c>
      <c r="C163">
        <v>2</v>
      </c>
      <c r="D163">
        <v>2022</v>
      </c>
      <c r="E163" s="20">
        <v>57</v>
      </c>
      <c r="F163" s="20">
        <v>16</v>
      </c>
      <c r="G163" s="44">
        <v>5.3138888888888891</v>
      </c>
      <c r="H163" s="44">
        <v>28.07017543859649</v>
      </c>
      <c r="J163" s="43" t="s">
        <v>207</v>
      </c>
      <c r="K163" s="46" t="s">
        <v>19</v>
      </c>
      <c r="L163">
        <v>2</v>
      </c>
      <c r="M163">
        <v>2022</v>
      </c>
      <c r="N163" s="13">
        <v>37</v>
      </c>
      <c r="O163" s="13">
        <v>9</v>
      </c>
      <c r="P163" s="44">
        <v>5.0132352941176466</v>
      </c>
      <c r="Q163" s="45">
        <f t="shared" si="9"/>
        <v>24.324324324324326</v>
      </c>
      <c r="R163">
        <v>1.7543859649122806</v>
      </c>
      <c r="S163">
        <v>1.7543859649122806</v>
      </c>
      <c r="T163">
        <v>0</v>
      </c>
      <c r="V163" s="43" t="s">
        <v>288</v>
      </c>
      <c r="W163">
        <v>174.27899999999997</v>
      </c>
      <c r="X163" s="44">
        <v>142.04199999999997</v>
      </c>
      <c r="Y163" s="23">
        <v>0.05</v>
      </c>
      <c r="Z163" s="44">
        <f t="shared" si="10"/>
        <v>81.502648052834829</v>
      </c>
      <c r="AA163" s="44">
        <f t="shared" si="8"/>
        <v>2.8689629846395729E-2</v>
      </c>
      <c r="AB163" s="25">
        <v>3.4285714285714284</v>
      </c>
      <c r="AR163" t="s">
        <v>207</v>
      </c>
      <c r="AS163">
        <v>54</v>
      </c>
      <c r="AT163">
        <v>286.95</v>
      </c>
      <c r="AU163">
        <v>55</v>
      </c>
      <c r="AV163" s="21">
        <v>1</v>
      </c>
      <c r="AW163" s="45">
        <f t="shared" si="11"/>
        <v>1.7857142857142856</v>
      </c>
      <c r="AX163">
        <v>5.3138888888888891</v>
      </c>
      <c r="AY163" s="23">
        <v>4.2530000000000001</v>
      </c>
      <c r="AZ163">
        <v>3.1890000000000001</v>
      </c>
      <c r="BA163">
        <v>3.8439999999999999</v>
      </c>
      <c r="BB163">
        <v>20</v>
      </c>
      <c r="BD163" t="s">
        <v>207</v>
      </c>
      <c r="BE163">
        <v>55</v>
      </c>
      <c r="BF163" s="21">
        <v>1</v>
      </c>
      <c r="BG163" s="25">
        <v>4.2160000000000002</v>
      </c>
      <c r="BH163" s="21">
        <v>0</v>
      </c>
      <c r="BO163" s="87" t="s">
        <v>303</v>
      </c>
      <c r="BP163">
        <v>3.875</v>
      </c>
    </row>
    <row r="164" spans="1:68" x14ac:dyDescent="0.25">
      <c r="A164" s="43" t="s">
        <v>211</v>
      </c>
      <c r="B164" s="46" t="s">
        <v>19</v>
      </c>
      <c r="C164">
        <v>1</v>
      </c>
      <c r="D164">
        <v>2009</v>
      </c>
      <c r="E164" s="20">
        <v>48</v>
      </c>
      <c r="F164" s="20">
        <v>10</v>
      </c>
      <c r="G164" s="44">
        <v>5.5319148936170217</v>
      </c>
      <c r="H164" s="44">
        <v>20.833333333333336</v>
      </c>
      <c r="J164" s="43" t="s">
        <v>211</v>
      </c>
      <c r="K164" s="46" t="s">
        <v>19</v>
      </c>
      <c r="L164">
        <v>1</v>
      </c>
      <c r="M164">
        <v>2009</v>
      </c>
      <c r="N164" s="13">
        <v>18</v>
      </c>
      <c r="O164" s="13">
        <v>4</v>
      </c>
      <c r="P164" s="44">
        <v>5.7352941176470589</v>
      </c>
      <c r="Q164" s="45">
        <f t="shared" si="9"/>
        <v>22.222222222222221</v>
      </c>
      <c r="R164">
        <v>0</v>
      </c>
      <c r="S164">
        <v>0</v>
      </c>
      <c r="T164">
        <v>0</v>
      </c>
      <c r="V164" s="43" t="s">
        <v>291</v>
      </c>
      <c r="W164">
        <v>113.3333333333333</v>
      </c>
      <c r="X164" s="44">
        <v>110.69999999999996</v>
      </c>
      <c r="Y164" s="23"/>
      <c r="Z164" s="44">
        <f t="shared" si="10"/>
        <v>97.67647058823529</v>
      </c>
      <c r="AA164" s="44">
        <f t="shared" si="8"/>
        <v>0</v>
      </c>
      <c r="AB164" s="25">
        <v>3.4680851063829787</v>
      </c>
      <c r="AR164" t="s">
        <v>211</v>
      </c>
      <c r="AS164">
        <v>47</v>
      </c>
      <c r="AT164">
        <v>260</v>
      </c>
      <c r="AU164">
        <v>48</v>
      </c>
      <c r="AV164" s="21">
        <v>0</v>
      </c>
      <c r="AW164" s="45">
        <f t="shared" si="11"/>
        <v>0</v>
      </c>
      <c r="AX164">
        <v>5.5319148936170217</v>
      </c>
      <c r="AY164" s="23">
        <v>4.0350000000000001</v>
      </c>
      <c r="AZ164">
        <v>3.5550000000000002</v>
      </c>
      <c r="BA164">
        <v>3.06</v>
      </c>
      <c r="BB164">
        <v>30</v>
      </c>
      <c r="BD164" t="s">
        <v>211</v>
      </c>
      <c r="BE164">
        <v>48</v>
      </c>
      <c r="BF164" s="21">
        <v>0</v>
      </c>
      <c r="BG164" s="25">
        <v>4.0350000000000001</v>
      </c>
      <c r="BH164" s="21" t="s">
        <v>925</v>
      </c>
      <c r="BO164" s="87" t="s">
        <v>307</v>
      </c>
      <c r="BP164">
        <v>3.8846153846153846</v>
      </c>
    </row>
    <row r="165" spans="1:68" x14ac:dyDescent="0.25">
      <c r="A165" s="43" t="s">
        <v>214</v>
      </c>
      <c r="B165" s="46" t="s">
        <v>19</v>
      </c>
      <c r="C165">
        <v>2</v>
      </c>
      <c r="D165">
        <v>2022</v>
      </c>
      <c r="E165" s="20">
        <v>51</v>
      </c>
      <c r="F165" s="20">
        <v>9</v>
      </c>
      <c r="G165" s="44">
        <v>5.66</v>
      </c>
      <c r="H165" s="44">
        <v>17.647058823529413</v>
      </c>
      <c r="J165" s="43" t="s">
        <v>214</v>
      </c>
      <c r="K165" s="46" t="s">
        <v>19</v>
      </c>
      <c r="L165">
        <v>2</v>
      </c>
      <c r="M165">
        <v>2022</v>
      </c>
      <c r="N165" s="13">
        <v>20</v>
      </c>
      <c r="O165" s="13">
        <v>4</v>
      </c>
      <c r="P165" s="44">
        <v>5.9210526315789478</v>
      </c>
      <c r="Q165" s="45">
        <f t="shared" si="9"/>
        <v>20</v>
      </c>
      <c r="R165">
        <v>0</v>
      </c>
      <c r="S165">
        <v>0</v>
      </c>
      <c r="T165">
        <v>0</v>
      </c>
      <c r="V165" s="43" t="s">
        <v>295</v>
      </c>
      <c r="W165">
        <v>109.64733333333332</v>
      </c>
      <c r="X165" s="44">
        <v>109.64733333333332</v>
      </c>
      <c r="Y165" s="23"/>
      <c r="Z165" s="44">
        <f t="shared" si="10"/>
        <v>100</v>
      </c>
      <c r="AA165" s="44">
        <f t="shared" si="8"/>
        <v>0</v>
      </c>
      <c r="AB165" s="25">
        <v>3.5490196078431371</v>
      </c>
      <c r="AR165" t="s">
        <v>214</v>
      </c>
      <c r="AS165">
        <v>50</v>
      </c>
      <c r="AT165">
        <v>283</v>
      </c>
      <c r="AU165">
        <v>51</v>
      </c>
      <c r="AV165" s="21">
        <v>0</v>
      </c>
      <c r="AW165" s="45">
        <f t="shared" si="11"/>
        <v>0</v>
      </c>
      <c r="AX165">
        <v>5.66</v>
      </c>
      <c r="AY165" s="23">
        <v>4.0709999999999997</v>
      </c>
      <c r="AZ165">
        <v>3.573</v>
      </c>
      <c r="BA165">
        <v>3.1419999999999999</v>
      </c>
      <c r="BB165">
        <v>31</v>
      </c>
      <c r="BD165" t="s">
        <v>214</v>
      </c>
      <c r="BE165">
        <v>51</v>
      </c>
      <c r="BF165" s="21">
        <v>0</v>
      </c>
      <c r="BG165" s="25">
        <v>4.0709999999999997</v>
      </c>
      <c r="BH165" s="21" t="s">
        <v>925</v>
      </c>
      <c r="BO165" s="87" t="s">
        <v>637</v>
      </c>
      <c r="BP165">
        <v>5</v>
      </c>
    </row>
    <row r="166" spans="1:68" x14ac:dyDescent="0.25">
      <c r="A166" s="43" t="s">
        <v>284</v>
      </c>
      <c r="B166" s="46" t="s">
        <v>19</v>
      </c>
      <c r="C166">
        <v>1</v>
      </c>
      <c r="D166">
        <v>2011</v>
      </c>
      <c r="E166" s="20">
        <v>43</v>
      </c>
      <c r="F166" s="20">
        <v>20</v>
      </c>
      <c r="G166" s="44">
        <v>4.7837837837837842</v>
      </c>
      <c r="H166" s="44">
        <v>46.511627906976742</v>
      </c>
      <c r="J166" s="43" t="s">
        <v>284</v>
      </c>
      <c r="K166" s="46" t="s">
        <v>19</v>
      </c>
      <c r="L166">
        <v>1</v>
      </c>
      <c r="M166">
        <v>2011</v>
      </c>
      <c r="N166" s="13">
        <v>29</v>
      </c>
      <c r="O166" s="13">
        <v>9</v>
      </c>
      <c r="P166" s="44">
        <v>4.7608695652173916</v>
      </c>
      <c r="Q166" s="45">
        <f t="shared" si="9"/>
        <v>31.03448275862069</v>
      </c>
      <c r="R166">
        <v>0</v>
      </c>
      <c r="S166">
        <v>0</v>
      </c>
      <c r="T166">
        <v>0</v>
      </c>
      <c r="V166" s="43" t="s">
        <v>299</v>
      </c>
      <c r="W166">
        <v>110.56058333333331</v>
      </c>
      <c r="X166" s="44">
        <v>110.56058333333331</v>
      </c>
      <c r="Y166" s="23"/>
      <c r="Z166" s="44">
        <f t="shared" si="10"/>
        <v>100</v>
      </c>
      <c r="AA166" s="44">
        <f t="shared" si="8"/>
        <v>0</v>
      </c>
      <c r="AB166" s="25">
        <v>3.5853658536585367</v>
      </c>
      <c r="AR166" t="s">
        <v>284</v>
      </c>
      <c r="AS166">
        <v>37</v>
      </c>
      <c r="AT166">
        <v>177</v>
      </c>
      <c r="AU166">
        <v>39</v>
      </c>
      <c r="AV166" s="21">
        <v>1</v>
      </c>
      <c r="AW166" s="45">
        <f t="shared" si="11"/>
        <v>2.5</v>
      </c>
      <c r="AX166">
        <v>4.7837837837837842</v>
      </c>
      <c r="AY166" s="23">
        <v>3.9510000000000001</v>
      </c>
      <c r="AZ166">
        <v>2.7770000000000001</v>
      </c>
      <c r="BA166">
        <v>3.6</v>
      </c>
      <c r="BB166">
        <v>14</v>
      </c>
      <c r="BD166" t="s">
        <v>284</v>
      </c>
      <c r="BE166">
        <v>39</v>
      </c>
      <c r="BF166" s="21">
        <v>1</v>
      </c>
      <c r="BG166" s="25">
        <v>3.8490000000000002</v>
      </c>
      <c r="BH166" s="21">
        <v>0</v>
      </c>
      <c r="BO166" s="87" t="s">
        <v>639</v>
      </c>
      <c r="BP166">
        <v>4.5</v>
      </c>
    </row>
    <row r="167" spans="1:68" x14ac:dyDescent="0.25">
      <c r="A167" s="43" t="s">
        <v>288</v>
      </c>
      <c r="B167" s="46" t="s">
        <v>19</v>
      </c>
      <c r="C167">
        <v>1.5</v>
      </c>
      <c r="D167">
        <v>2016</v>
      </c>
      <c r="E167" s="20">
        <v>45</v>
      </c>
      <c r="F167" s="20">
        <v>16</v>
      </c>
      <c r="G167" s="44">
        <v>4.5853658536585362</v>
      </c>
      <c r="H167" s="44">
        <v>35.555555555555557</v>
      </c>
      <c r="J167" s="43" t="s">
        <v>288</v>
      </c>
      <c r="K167" s="46" t="s">
        <v>19</v>
      </c>
      <c r="L167">
        <v>1.5</v>
      </c>
      <c r="M167">
        <v>2016</v>
      </c>
      <c r="N167" s="13">
        <v>29</v>
      </c>
      <c r="O167" s="13">
        <v>5</v>
      </c>
      <c r="P167" s="44">
        <v>4.5</v>
      </c>
      <c r="Q167" s="45">
        <f t="shared" si="9"/>
        <v>17.241379310344829</v>
      </c>
      <c r="R167">
        <v>0</v>
      </c>
      <c r="S167">
        <v>0</v>
      </c>
      <c r="T167">
        <v>0</v>
      </c>
      <c r="V167" s="43" t="s">
        <v>303</v>
      </c>
      <c r="W167">
        <v>197.61199999999997</v>
      </c>
      <c r="X167" s="44">
        <v>171.93933333333331</v>
      </c>
      <c r="Y167" s="23"/>
      <c r="Z167" s="44">
        <f t="shared" si="10"/>
        <v>87.008548738605612</v>
      </c>
      <c r="AA167" s="44">
        <f t="shared" si="8"/>
        <v>0</v>
      </c>
      <c r="AB167" s="25">
        <v>3.6976744186046511</v>
      </c>
      <c r="AR167" t="s">
        <v>288</v>
      </c>
      <c r="AS167">
        <v>41</v>
      </c>
      <c r="AT167">
        <v>188</v>
      </c>
      <c r="AU167">
        <v>43</v>
      </c>
      <c r="AV167" s="21">
        <v>0</v>
      </c>
      <c r="AW167" s="45">
        <f t="shared" si="11"/>
        <v>0</v>
      </c>
      <c r="AX167">
        <v>4.5853658536585362</v>
      </c>
      <c r="AY167" s="23">
        <v>4.0149999999999997</v>
      </c>
      <c r="AZ167">
        <v>2.9430000000000001</v>
      </c>
      <c r="BA167">
        <v>3.6030000000000002</v>
      </c>
      <c r="BB167">
        <v>16</v>
      </c>
      <c r="BD167" t="s">
        <v>288</v>
      </c>
      <c r="BE167">
        <v>43</v>
      </c>
      <c r="BF167" s="21">
        <v>0</v>
      </c>
      <c r="BG167" s="25">
        <v>3.9670000000000001</v>
      </c>
      <c r="BH167" s="21" t="s">
        <v>925</v>
      </c>
      <c r="BO167" s="87" t="s">
        <v>648</v>
      </c>
      <c r="BP167">
        <v>4.875</v>
      </c>
    </row>
    <row r="168" spans="1:68" x14ac:dyDescent="0.25">
      <c r="A168" s="43" t="s">
        <v>291</v>
      </c>
      <c r="B168" s="46" t="s">
        <v>19</v>
      </c>
      <c r="C168">
        <v>2</v>
      </c>
      <c r="D168">
        <v>2022</v>
      </c>
      <c r="E168" s="20">
        <v>19</v>
      </c>
      <c r="F168" s="20">
        <v>13</v>
      </c>
      <c r="G168" s="44">
        <v>4.9722222222222223</v>
      </c>
      <c r="H168" s="44">
        <v>68.421052631578945</v>
      </c>
      <c r="J168" s="43" t="s">
        <v>291</v>
      </c>
      <c r="K168" s="46" t="s">
        <v>19</v>
      </c>
      <c r="L168">
        <v>2</v>
      </c>
      <c r="M168">
        <v>2022</v>
      </c>
      <c r="N168" s="13">
        <v>9</v>
      </c>
      <c r="O168" s="13">
        <v>7</v>
      </c>
      <c r="P168" s="44">
        <v>5.5555555555555554</v>
      </c>
      <c r="Q168" s="45">
        <f t="shared" si="9"/>
        <v>77.777777777777786</v>
      </c>
      <c r="R168">
        <v>0</v>
      </c>
      <c r="S168">
        <v>0</v>
      </c>
      <c r="T168">
        <v>0</v>
      </c>
      <c r="V168" s="43" t="s">
        <v>307</v>
      </c>
      <c r="W168">
        <v>95.736833333333351</v>
      </c>
      <c r="X168" s="44">
        <v>86.855166666666676</v>
      </c>
      <c r="Y168" s="23"/>
      <c r="Z168" s="44">
        <f t="shared" si="10"/>
        <v>90.722832208432479</v>
      </c>
      <c r="AA168" s="44">
        <f t="shared" si="8"/>
        <v>0</v>
      </c>
      <c r="AB168" s="25">
        <v>3.8333333333333335</v>
      </c>
      <c r="AR168" t="s">
        <v>291</v>
      </c>
      <c r="AS168">
        <v>18</v>
      </c>
      <c r="AT168">
        <v>89.5</v>
      </c>
      <c r="AU168">
        <v>19</v>
      </c>
      <c r="AV168" s="21">
        <v>0</v>
      </c>
      <c r="AW168" s="45">
        <f t="shared" si="11"/>
        <v>0</v>
      </c>
      <c r="AX168">
        <v>4.9722222222222223</v>
      </c>
      <c r="AY168" s="23">
        <v>3.1080000000000001</v>
      </c>
      <c r="AZ168">
        <v>2.4590000000000001</v>
      </c>
      <c r="BA168">
        <v>2.3490000000000002</v>
      </c>
      <c r="BB168">
        <v>10</v>
      </c>
      <c r="BD168" t="s">
        <v>291</v>
      </c>
      <c r="BE168">
        <v>19</v>
      </c>
      <c r="BF168" s="21">
        <v>0</v>
      </c>
      <c r="BG168" s="25">
        <v>3.1080000000000001</v>
      </c>
      <c r="BH168" s="21" t="s">
        <v>925</v>
      </c>
      <c r="BO168" s="87" t="s">
        <v>649</v>
      </c>
      <c r="BP168">
        <v>4.5</v>
      </c>
    </row>
    <row r="169" spans="1:68" x14ac:dyDescent="0.25">
      <c r="A169" s="43" t="s">
        <v>295</v>
      </c>
      <c r="B169" s="46" t="s">
        <v>234</v>
      </c>
      <c r="C169">
        <v>1</v>
      </c>
      <c r="D169">
        <v>2016</v>
      </c>
      <c r="E169" s="20">
        <v>7</v>
      </c>
      <c r="F169" s="20">
        <v>7</v>
      </c>
      <c r="G169" s="44">
        <v>5.7142857142857144</v>
      </c>
      <c r="H169" s="44">
        <v>100</v>
      </c>
      <c r="J169" s="43" t="s">
        <v>295</v>
      </c>
      <c r="K169" s="46" t="s">
        <v>234</v>
      </c>
      <c r="L169">
        <v>1</v>
      </c>
      <c r="M169">
        <v>2016</v>
      </c>
      <c r="N169" s="13">
        <v>7</v>
      </c>
      <c r="O169" s="13">
        <v>7</v>
      </c>
      <c r="P169" s="44">
        <v>5.7142857142857144</v>
      </c>
      <c r="Q169" s="45">
        <f t="shared" si="9"/>
        <v>100</v>
      </c>
      <c r="R169">
        <v>14.285714285714285</v>
      </c>
      <c r="S169">
        <v>14.285714285714285</v>
      </c>
      <c r="T169">
        <v>0</v>
      </c>
      <c r="V169" s="43" t="s">
        <v>637</v>
      </c>
      <c r="W169">
        <v>393.77033973273103</v>
      </c>
      <c r="X169" s="44">
        <v>244.67943064182191</v>
      </c>
      <c r="Y169" s="23">
        <v>0.3</v>
      </c>
      <c r="Z169" s="44">
        <f t="shared" si="10"/>
        <v>62.137597973452351</v>
      </c>
      <c r="AA169" s="44">
        <f t="shared" si="8"/>
        <v>7.6186540663175123E-2</v>
      </c>
      <c r="AB169" s="25">
        <v>4.7142857142857144</v>
      </c>
      <c r="AR169" t="s">
        <v>295</v>
      </c>
      <c r="AS169">
        <v>7</v>
      </c>
      <c r="AT169">
        <v>40</v>
      </c>
      <c r="AU169">
        <v>6</v>
      </c>
      <c r="AV169" s="21">
        <v>1</v>
      </c>
      <c r="AW169" s="45">
        <f t="shared" si="11"/>
        <v>14.285714285714285</v>
      </c>
      <c r="AX169">
        <v>5.7142857142857144</v>
      </c>
      <c r="AY169" s="23">
        <v>2.069</v>
      </c>
      <c r="AZ169" t="s">
        <v>925</v>
      </c>
      <c r="BA169">
        <v>2.069</v>
      </c>
      <c r="BB169" t="s">
        <v>925</v>
      </c>
      <c r="BD169" t="s">
        <v>295</v>
      </c>
      <c r="BE169">
        <v>6</v>
      </c>
      <c r="BF169" s="21">
        <v>1</v>
      </c>
      <c r="BG169" s="25">
        <v>1.9019999999999999</v>
      </c>
      <c r="BH169" s="21">
        <v>0</v>
      </c>
      <c r="BO169" s="87" t="s">
        <v>658</v>
      </c>
      <c r="BP169">
        <v>4.6428571428571432</v>
      </c>
    </row>
    <row r="170" spans="1:68" x14ac:dyDescent="0.25">
      <c r="A170" s="43" t="s">
        <v>299</v>
      </c>
      <c r="B170" s="46" t="s">
        <v>234</v>
      </c>
      <c r="C170">
        <v>2</v>
      </c>
      <c r="D170">
        <v>2021</v>
      </c>
      <c r="E170" s="20">
        <v>10</v>
      </c>
      <c r="F170" s="20">
        <v>10</v>
      </c>
      <c r="G170" s="44">
        <v>5.67</v>
      </c>
      <c r="H170" s="44">
        <v>100</v>
      </c>
      <c r="J170" s="43" t="s">
        <v>299</v>
      </c>
      <c r="K170" s="46" t="s">
        <v>234</v>
      </c>
      <c r="L170">
        <v>2</v>
      </c>
      <c r="M170">
        <v>2021</v>
      </c>
      <c r="N170" s="13">
        <v>10</v>
      </c>
      <c r="O170" s="13">
        <v>10</v>
      </c>
      <c r="P170" s="44">
        <v>5.67</v>
      </c>
      <c r="Q170" s="45">
        <f t="shared" si="9"/>
        <v>100</v>
      </c>
      <c r="R170">
        <v>20</v>
      </c>
      <c r="S170">
        <v>20</v>
      </c>
      <c r="T170">
        <v>0</v>
      </c>
      <c r="V170" s="43" t="s">
        <v>639</v>
      </c>
      <c r="W170">
        <v>356.71278951689573</v>
      </c>
      <c r="X170" s="44">
        <v>271.20088475499097</v>
      </c>
      <c r="Y170" s="23">
        <v>0.80099999999999993</v>
      </c>
      <c r="Z170" s="44">
        <f t="shared" si="10"/>
        <v>76.027799598182199</v>
      </c>
      <c r="AA170" s="44">
        <f t="shared" si="8"/>
        <v>0.22455040120227046</v>
      </c>
      <c r="AB170" s="25">
        <v>4.5999999999999996</v>
      </c>
      <c r="AR170" t="s">
        <v>299</v>
      </c>
      <c r="AS170">
        <v>10</v>
      </c>
      <c r="AT170">
        <v>56.7</v>
      </c>
      <c r="AU170">
        <v>8</v>
      </c>
      <c r="AV170" s="21">
        <v>2</v>
      </c>
      <c r="AW170" s="45">
        <f t="shared" si="11"/>
        <v>20</v>
      </c>
      <c r="AX170">
        <v>5.67</v>
      </c>
      <c r="AY170" s="23">
        <v>2.4500000000000002</v>
      </c>
      <c r="AZ170" t="s">
        <v>925</v>
      </c>
      <c r="BA170">
        <v>2.4500000000000002</v>
      </c>
      <c r="BB170" t="s">
        <v>925</v>
      </c>
      <c r="BD170" t="s">
        <v>299</v>
      </c>
      <c r="BE170">
        <v>8</v>
      </c>
      <c r="BF170" s="21">
        <v>2</v>
      </c>
      <c r="BG170" s="25">
        <v>2.214</v>
      </c>
      <c r="BH170" s="21">
        <v>0.79110000000000003</v>
      </c>
      <c r="BO170" s="87" t="s">
        <v>659</v>
      </c>
      <c r="BP170">
        <v>4.1428571428571432</v>
      </c>
    </row>
    <row r="171" spans="1:68" x14ac:dyDescent="0.25">
      <c r="A171" s="43" t="s">
        <v>303</v>
      </c>
      <c r="B171" s="46" t="s">
        <v>234</v>
      </c>
      <c r="C171">
        <v>1</v>
      </c>
      <c r="D171">
        <v>2011</v>
      </c>
      <c r="E171" s="20">
        <v>30</v>
      </c>
      <c r="F171" s="20">
        <v>22</v>
      </c>
      <c r="G171" s="44">
        <v>4.4629629629629628</v>
      </c>
      <c r="H171" s="44">
        <v>73.333333333333329</v>
      </c>
      <c r="J171" s="43" t="s">
        <v>303</v>
      </c>
      <c r="K171" s="46" t="s">
        <v>234</v>
      </c>
      <c r="L171">
        <v>1</v>
      </c>
      <c r="M171">
        <v>2011</v>
      </c>
      <c r="N171" s="13">
        <v>18</v>
      </c>
      <c r="O171" s="13">
        <v>12</v>
      </c>
      <c r="P171" s="45">
        <v>4.9333333333333336</v>
      </c>
      <c r="Q171" s="45">
        <f t="shared" si="9"/>
        <v>66.666666666666657</v>
      </c>
      <c r="R171">
        <v>0</v>
      </c>
      <c r="S171">
        <v>0</v>
      </c>
      <c r="T171">
        <v>0</v>
      </c>
      <c r="V171" s="43" t="s">
        <v>648</v>
      </c>
      <c r="W171">
        <v>279.33743939393941</v>
      </c>
      <c r="X171" s="44">
        <v>271.83743939393941</v>
      </c>
      <c r="Y171" s="23"/>
      <c r="Z171" s="44">
        <f t="shared" si="10"/>
        <v>97.315075266576414</v>
      </c>
      <c r="AA171" s="44">
        <f t="shared" si="8"/>
        <v>0</v>
      </c>
      <c r="AB171" s="25">
        <v>3.7037037037037037</v>
      </c>
      <c r="AR171" t="s">
        <v>303</v>
      </c>
      <c r="AS171">
        <v>27</v>
      </c>
      <c r="AT171">
        <v>120.5</v>
      </c>
      <c r="AU171">
        <v>29</v>
      </c>
      <c r="AV171" s="21">
        <v>0</v>
      </c>
      <c r="AW171" s="45">
        <f t="shared" si="11"/>
        <v>0</v>
      </c>
      <c r="AX171">
        <v>4.4629629629629628</v>
      </c>
      <c r="AY171" s="23">
        <v>3.569</v>
      </c>
      <c r="AZ171">
        <v>2.64</v>
      </c>
      <c r="BA171">
        <v>3.0659999999999998</v>
      </c>
      <c r="BB171">
        <v>12</v>
      </c>
      <c r="BD171" t="s">
        <v>303</v>
      </c>
      <c r="BE171">
        <v>29</v>
      </c>
      <c r="BF171" s="21">
        <v>0</v>
      </c>
      <c r="BG171" s="25">
        <v>3.5339999999999998</v>
      </c>
      <c r="BH171" s="21" t="s">
        <v>925</v>
      </c>
      <c r="BO171" s="87" t="s">
        <v>218</v>
      </c>
      <c r="BP171">
        <v>4.1956521739130439</v>
      </c>
    </row>
    <row r="172" spans="1:68" x14ac:dyDescent="0.25">
      <c r="A172" s="43" t="s">
        <v>307</v>
      </c>
      <c r="B172" s="46" t="s">
        <v>234</v>
      </c>
      <c r="C172">
        <v>2</v>
      </c>
      <c r="D172">
        <v>2016</v>
      </c>
      <c r="E172" s="20">
        <v>33</v>
      </c>
      <c r="F172" s="20">
        <v>19</v>
      </c>
      <c r="G172" s="44">
        <v>4.431034482758621</v>
      </c>
      <c r="H172" s="44">
        <v>57.575757575757578</v>
      </c>
      <c r="J172" s="43" t="s">
        <v>307</v>
      </c>
      <c r="K172" s="46" t="s">
        <v>234</v>
      </c>
      <c r="L172">
        <v>2</v>
      </c>
      <c r="M172">
        <v>2016</v>
      </c>
      <c r="N172" s="13">
        <v>20</v>
      </c>
      <c r="O172" s="13">
        <v>9</v>
      </c>
      <c r="P172" s="45">
        <v>4.875</v>
      </c>
      <c r="Q172" s="45">
        <f t="shared" si="9"/>
        <v>45</v>
      </c>
      <c r="R172">
        <v>3.0303030303030303</v>
      </c>
      <c r="S172">
        <v>3.0303030303030303</v>
      </c>
      <c r="T172">
        <v>0</v>
      </c>
      <c r="V172" s="43" t="s">
        <v>649</v>
      </c>
      <c r="W172">
        <v>192.5</v>
      </c>
      <c r="X172" s="44">
        <v>192.5</v>
      </c>
      <c r="Y172" s="23">
        <v>0.20200000000000001</v>
      </c>
      <c r="Z172" s="44">
        <f t="shared" si="10"/>
        <v>100</v>
      </c>
      <c r="AA172" s="44">
        <f t="shared" si="8"/>
        <v>0.10493506493506494</v>
      </c>
      <c r="AB172" s="25">
        <v>3.8</v>
      </c>
      <c r="AR172" t="s">
        <v>307</v>
      </c>
      <c r="AS172">
        <v>29</v>
      </c>
      <c r="AT172">
        <v>128.5</v>
      </c>
      <c r="AU172">
        <v>29</v>
      </c>
      <c r="AV172" s="21">
        <v>2</v>
      </c>
      <c r="AW172" s="45">
        <f t="shared" si="11"/>
        <v>6.4516129032258061</v>
      </c>
      <c r="AX172">
        <v>4.431034482758621</v>
      </c>
      <c r="AY172" s="23">
        <v>3.7040000000000002</v>
      </c>
      <c r="AZ172">
        <v>2.746</v>
      </c>
      <c r="BA172">
        <v>3.2149999999999999</v>
      </c>
      <c r="BB172">
        <v>13</v>
      </c>
      <c r="BD172" t="s">
        <v>307</v>
      </c>
      <c r="BE172">
        <v>29</v>
      </c>
      <c r="BF172" s="21">
        <v>2</v>
      </c>
      <c r="BG172" s="25">
        <v>3.5680000000000001</v>
      </c>
      <c r="BH172" s="21">
        <v>0.83989999999999998</v>
      </c>
      <c r="BO172" s="87" t="s">
        <v>221</v>
      </c>
      <c r="BP172">
        <v>3.7857142857142856</v>
      </c>
    </row>
    <row r="173" spans="1:68" x14ac:dyDescent="0.25">
      <c r="A173" s="43" t="s">
        <v>637</v>
      </c>
      <c r="B173" s="46" t="s">
        <v>517</v>
      </c>
      <c r="C173">
        <v>1</v>
      </c>
      <c r="D173">
        <v>2004</v>
      </c>
      <c r="E173" s="20">
        <v>21</v>
      </c>
      <c r="F173" s="20">
        <v>12</v>
      </c>
      <c r="G173" s="44">
        <v>5.2777777777777777</v>
      </c>
      <c r="H173" s="44">
        <v>57.142857142857139</v>
      </c>
      <c r="J173" s="43" t="s">
        <v>637</v>
      </c>
      <c r="K173" s="46" t="s">
        <v>517</v>
      </c>
      <c r="L173">
        <v>1</v>
      </c>
      <c r="M173">
        <v>2004</v>
      </c>
      <c r="N173" s="13">
        <v>10</v>
      </c>
      <c r="O173" s="13">
        <v>7</v>
      </c>
      <c r="P173" s="45">
        <v>5.625</v>
      </c>
      <c r="Q173" s="45">
        <f t="shared" si="9"/>
        <v>70</v>
      </c>
      <c r="R173">
        <v>4.7619047619047619</v>
      </c>
      <c r="S173">
        <v>4.7619047619047619</v>
      </c>
      <c r="T173">
        <v>0</v>
      </c>
      <c r="V173" s="43" t="s">
        <v>795</v>
      </c>
      <c r="W173">
        <v>85.504999999999995</v>
      </c>
      <c r="X173" s="44">
        <v>85.504999999999995</v>
      </c>
      <c r="Y173" s="23">
        <v>1.4428571428571429E-2</v>
      </c>
      <c r="Z173" s="44">
        <f t="shared" si="10"/>
        <v>100</v>
      </c>
      <c r="AA173" s="44">
        <f t="shared" si="8"/>
        <v>1.6874535323748822E-2</v>
      </c>
      <c r="AB173" s="25">
        <v>3.736842105263158</v>
      </c>
      <c r="AR173" t="s">
        <v>637</v>
      </c>
      <c r="AS173">
        <v>18</v>
      </c>
      <c r="AT173">
        <v>95</v>
      </c>
      <c r="AU173">
        <v>18</v>
      </c>
      <c r="AV173" s="21">
        <v>1</v>
      </c>
      <c r="AW173" s="45">
        <f t="shared" si="11"/>
        <v>5.2631578947368416</v>
      </c>
      <c r="AX173">
        <v>5.2777777777777777</v>
      </c>
      <c r="AY173" s="23">
        <v>3.1840000000000002</v>
      </c>
      <c r="AZ173">
        <v>2.5379999999999998</v>
      </c>
      <c r="BA173">
        <v>2.427</v>
      </c>
      <c r="BB173">
        <v>11</v>
      </c>
      <c r="BD173" t="s">
        <v>637</v>
      </c>
      <c r="BE173">
        <v>18</v>
      </c>
      <c r="BF173" s="21">
        <v>1</v>
      </c>
      <c r="BG173" s="25">
        <v>3.032</v>
      </c>
      <c r="BH173" s="21">
        <v>0</v>
      </c>
      <c r="BO173" s="87" t="s">
        <v>431</v>
      </c>
      <c r="BP173">
        <v>5.1428571428571432</v>
      </c>
    </row>
    <row r="174" spans="1:68" x14ac:dyDescent="0.25">
      <c r="A174" s="43" t="s">
        <v>639</v>
      </c>
      <c r="B174" s="46" t="s">
        <v>517</v>
      </c>
      <c r="C174">
        <v>2</v>
      </c>
      <c r="D174">
        <v>2016</v>
      </c>
      <c r="E174" s="20">
        <v>23</v>
      </c>
      <c r="F174" s="20">
        <v>15</v>
      </c>
      <c r="G174" s="44">
        <v>4.5238095238095237</v>
      </c>
      <c r="H174" s="44">
        <v>65.217391304347828</v>
      </c>
      <c r="J174" s="43" t="s">
        <v>639</v>
      </c>
      <c r="K174" s="46" t="s">
        <v>517</v>
      </c>
      <c r="L174">
        <v>2</v>
      </c>
      <c r="M174">
        <v>2016</v>
      </c>
      <c r="N174" s="13">
        <v>12</v>
      </c>
      <c r="O174" s="13">
        <v>8</v>
      </c>
      <c r="P174" s="45">
        <v>4.5454545454545459</v>
      </c>
      <c r="Q174" s="45">
        <f t="shared" si="9"/>
        <v>66.666666666666657</v>
      </c>
      <c r="R174">
        <v>8.695652173913043</v>
      </c>
      <c r="S174">
        <v>8.695652173913043</v>
      </c>
      <c r="T174">
        <v>0</v>
      </c>
      <c r="V174" s="43" t="s">
        <v>799</v>
      </c>
      <c r="W174">
        <v>54.671666666666667</v>
      </c>
      <c r="X174" s="44">
        <v>54.671666666666667</v>
      </c>
      <c r="Y174" s="23">
        <v>1.4285714285714286</v>
      </c>
      <c r="Z174" s="44">
        <f t="shared" si="10"/>
        <v>100</v>
      </c>
      <c r="AA174" s="44">
        <f t="shared" si="8"/>
        <v>2.613001424085776</v>
      </c>
      <c r="AB174" s="25">
        <v>3.9090909090909092</v>
      </c>
      <c r="AR174" t="s">
        <v>639</v>
      </c>
      <c r="AS174">
        <v>21</v>
      </c>
      <c r="AT174">
        <v>95</v>
      </c>
      <c r="AU174">
        <v>20</v>
      </c>
      <c r="AV174" s="21">
        <v>2</v>
      </c>
      <c r="AW174" s="45">
        <f t="shared" si="11"/>
        <v>9.0909090909090917</v>
      </c>
      <c r="AX174">
        <v>4.5238095238095237</v>
      </c>
      <c r="AY174" s="23">
        <v>3.2850000000000001</v>
      </c>
      <c r="AZ174">
        <v>2.54</v>
      </c>
      <c r="BA174">
        <v>2.6280000000000001</v>
      </c>
      <c r="BB174">
        <v>11</v>
      </c>
      <c r="BD174" t="s">
        <v>639</v>
      </c>
      <c r="BE174">
        <v>20</v>
      </c>
      <c r="BF174" s="21">
        <v>2</v>
      </c>
      <c r="BG174" s="25">
        <v>3.1429999999999998</v>
      </c>
      <c r="BH174" s="21">
        <v>0.7722</v>
      </c>
      <c r="BO174" s="87" t="s">
        <v>435</v>
      </c>
      <c r="BP174">
        <v>4.3695652173913047</v>
      </c>
    </row>
    <row r="175" spans="1:68" x14ac:dyDescent="0.25">
      <c r="A175" s="43" t="s">
        <v>648</v>
      </c>
      <c r="B175" s="46" t="s">
        <v>517</v>
      </c>
      <c r="C175">
        <v>1</v>
      </c>
      <c r="D175">
        <v>2004</v>
      </c>
      <c r="E175" s="20">
        <v>10</v>
      </c>
      <c r="F175" s="20">
        <v>7</v>
      </c>
      <c r="G175" s="44">
        <v>5.4375</v>
      </c>
      <c r="H175" s="44">
        <v>70</v>
      </c>
      <c r="J175" s="43" t="s">
        <v>648</v>
      </c>
      <c r="K175" s="46" t="s">
        <v>517</v>
      </c>
      <c r="L175">
        <v>1</v>
      </c>
      <c r="M175">
        <v>2004</v>
      </c>
      <c r="N175" s="13">
        <v>6</v>
      </c>
      <c r="O175" s="13">
        <v>4</v>
      </c>
      <c r="P175" s="45">
        <v>6</v>
      </c>
      <c r="Q175" s="45">
        <f t="shared" si="9"/>
        <v>66.666666666666657</v>
      </c>
      <c r="R175">
        <v>0</v>
      </c>
      <c r="S175">
        <v>0</v>
      </c>
      <c r="T175">
        <v>0</v>
      </c>
      <c r="V175" s="43" t="s">
        <v>658</v>
      </c>
      <c r="W175">
        <v>281.96293582375483</v>
      </c>
      <c r="X175" s="44">
        <v>240.7129358237548</v>
      </c>
      <c r="Y175" s="23"/>
      <c r="Z175" s="44">
        <f t="shared" si="10"/>
        <v>85.370417611985729</v>
      </c>
      <c r="AA175" s="44">
        <f t="shared" si="8"/>
        <v>0</v>
      </c>
      <c r="AB175" s="25">
        <v>4.3</v>
      </c>
      <c r="AR175" t="s">
        <v>648</v>
      </c>
      <c r="AS175">
        <v>8</v>
      </c>
      <c r="AT175">
        <v>43.5</v>
      </c>
      <c r="AU175">
        <v>9</v>
      </c>
      <c r="AV175" s="21">
        <v>0</v>
      </c>
      <c r="AW175" s="45">
        <f t="shared" si="11"/>
        <v>0</v>
      </c>
      <c r="AX175">
        <v>5.4375</v>
      </c>
      <c r="AY175" s="23">
        <v>2.431</v>
      </c>
      <c r="AZ175">
        <v>1.5109999999999999</v>
      </c>
      <c r="BA175">
        <v>1.903</v>
      </c>
      <c r="BB175">
        <v>4</v>
      </c>
      <c r="BD175" t="s">
        <v>648</v>
      </c>
      <c r="BE175">
        <v>9</v>
      </c>
      <c r="BF175" s="21">
        <v>0</v>
      </c>
      <c r="BG175" s="25">
        <v>2.323</v>
      </c>
      <c r="BH175" s="21" t="s">
        <v>925</v>
      </c>
      <c r="BO175" s="87" t="s">
        <v>437</v>
      </c>
      <c r="BP175">
        <v>4.2894736842105265</v>
      </c>
    </row>
    <row r="176" spans="1:68" x14ac:dyDescent="0.25">
      <c r="A176" s="43" t="s">
        <v>649</v>
      </c>
      <c r="B176" s="46" t="s">
        <v>517</v>
      </c>
      <c r="C176">
        <v>2</v>
      </c>
      <c r="D176">
        <v>2016</v>
      </c>
      <c r="E176" s="20">
        <v>6</v>
      </c>
      <c r="F176" s="20">
        <v>6</v>
      </c>
      <c r="G176" s="44">
        <v>5.166666666666667</v>
      </c>
      <c r="H176" s="44">
        <v>100</v>
      </c>
      <c r="J176" s="43" t="s">
        <v>649</v>
      </c>
      <c r="K176" s="46" t="s">
        <v>517</v>
      </c>
      <c r="L176">
        <v>2</v>
      </c>
      <c r="M176">
        <v>2016</v>
      </c>
      <c r="N176" s="13">
        <v>4</v>
      </c>
      <c r="O176" s="13">
        <v>4</v>
      </c>
      <c r="P176" s="45">
        <v>5.5</v>
      </c>
      <c r="Q176" s="45">
        <f t="shared" si="9"/>
        <v>100</v>
      </c>
      <c r="R176">
        <v>16.666666666666664</v>
      </c>
      <c r="S176">
        <v>16.666666666666664</v>
      </c>
      <c r="T176">
        <v>0</v>
      </c>
      <c r="V176" s="43" t="s">
        <v>659</v>
      </c>
      <c r="W176">
        <v>214.75998463901692</v>
      </c>
      <c r="X176" s="44">
        <v>189.75998463901692</v>
      </c>
      <c r="Y176" s="23">
        <v>1.5714285714285714</v>
      </c>
      <c r="Z176" s="44">
        <f t="shared" si="10"/>
        <v>88.359097695959662</v>
      </c>
      <c r="AA176" s="44">
        <f t="shared" si="8"/>
        <v>0.73171385911110709</v>
      </c>
      <c r="AB176" s="25">
        <v>4.333333333333333</v>
      </c>
      <c r="AR176" t="s">
        <v>649</v>
      </c>
      <c r="AS176">
        <v>6</v>
      </c>
      <c r="AT176">
        <v>31</v>
      </c>
      <c r="AU176">
        <v>5</v>
      </c>
      <c r="AV176" s="21">
        <v>1</v>
      </c>
      <c r="AW176" s="45">
        <f t="shared" si="11"/>
        <v>16.666666666666664</v>
      </c>
      <c r="AX176">
        <v>5.166666666666667</v>
      </c>
      <c r="AY176" s="23">
        <v>1.909</v>
      </c>
      <c r="AZ176">
        <v>0.78010000000000002</v>
      </c>
      <c r="BA176">
        <v>1.4890000000000001</v>
      </c>
      <c r="BB176">
        <v>2</v>
      </c>
      <c r="BD176" t="s">
        <v>649</v>
      </c>
      <c r="BE176">
        <v>5</v>
      </c>
      <c r="BF176" s="21">
        <v>1</v>
      </c>
      <c r="BG176" s="25">
        <v>1.7210000000000001</v>
      </c>
      <c r="BH176" s="21">
        <v>0</v>
      </c>
      <c r="BO176" s="87" t="s">
        <v>225</v>
      </c>
      <c r="BP176">
        <v>4.72</v>
      </c>
    </row>
    <row r="177" spans="1:68" x14ac:dyDescent="0.25">
      <c r="A177" s="43" t="s">
        <v>795</v>
      </c>
      <c r="B177" s="46" t="s">
        <v>666</v>
      </c>
      <c r="C177">
        <v>1</v>
      </c>
      <c r="D177">
        <v>2013</v>
      </c>
      <c r="E177" s="20">
        <v>2</v>
      </c>
      <c r="F177" s="20">
        <v>2</v>
      </c>
      <c r="G177" s="44">
        <v>7</v>
      </c>
      <c r="H177" s="44">
        <v>100</v>
      </c>
      <c r="J177" s="43" t="s">
        <v>795</v>
      </c>
      <c r="K177" s="46" t="s">
        <v>666</v>
      </c>
      <c r="L177">
        <v>1</v>
      </c>
      <c r="M177">
        <v>2013</v>
      </c>
      <c r="N177" s="13">
        <v>2</v>
      </c>
      <c r="O177" s="13">
        <v>2</v>
      </c>
      <c r="P177" s="45">
        <v>7</v>
      </c>
      <c r="Q177" s="45">
        <f t="shared" si="9"/>
        <v>100</v>
      </c>
      <c r="R177">
        <v>0</v>
      </c>
      <c r="S177">
        <v>0</v>
      </c>
      <c r="T177">
        <v>0</v>
      </c>
      <c r="V177" s="43" t="s">
        <v>218</v>
      </c>
      <c r="W177">
        <v>230.77999999999992</v>
      </c>
      <c r="X177" s="44">
        <v>2.5599999999999996</v>
      </c>
      <c r="Y177" s="23"/>
      <c r="Z177" s="44">
        <f t="shared" si="10"/>
        <v>1.1092815668602134</v>
      </c>
      <c r="AA177" s="44">
        <f t="shared" si="8"/>
        <v>0</v>
      </c>
      <c r="AB177" s="25">
        <v>4.5</v>
      </c>
      <c r="AR177" t="s">
        <v>795</v>
      </c>
      <c r="AS177">
        <v>2</v>
      </c>
      <c r="AT177">
        <v>14</v>
      </c>
      <c r="AU177">
        <v>2</v>
      </c>
      <c r="AV177" s="21">
        <v>0</v>
      </c>
      <c r="AW177" s="45">
        <f t="shared" si="11"/>
        <v>0</v>
      </c>
      <c r="AX177">
        <v>7</v>
      </c>
      <c r="AY177" s="23">
        <v>0.7016</v>
      </c>
      <c r="AZ177" t="s">
        <v>925</v>
      </c>
      <c r="BA177">
        <v>0.7016</v>
      </c>
      <c r="BB177" t="s">
        <v>925</v>
      </c>
      <c r="BD177" t="s">
        <v>795</v>
      </c>
      <c r="BE177">
        <v>2</v>
      </c>
      <c r="BF177" s="21">
        <v>0</v>
      </c>
      <c r="BG177" s="25">
        <v>0.7016</v>
      </c>
      <c r="BH177" s="21" t="s">
        <v>925</v>
      </c>
      <c r="BO177" s="87" t="s">
        <v>230</v>
      </c>
      <c r="BP177">
        <v>4.4375</v>
      </c>
    </row>
    <row r="178" spans="1:68" x14ac:dyDescent="0.25">
      <c r="A178" s="43" t="s">
        <v>799</v>
      </c>
      <c r="B178" s="46" t="s">
        <v>666</v>
      </c>
      <c r="C178">
        <v>2</v>
      </c>
      <c r="D178">
        <v>2016</v>
      </c>
      <c r="E178" s="20">
        <v>2</v>
      </c>
      <c r="F178" s="20">
        <v>2</v>
      </c>
      <c r="G178" s="44">
        <v>7.5</v>
      </c>
      <c r="H178" s="44">
        <v>100</v>
      </c>
      <c r="J178" s="43" t="s">
        <v>799</v>
      </c>
      <c r="K178" s="46" t="s">
        <v>666</v>
      </c>
      <c r="L178">
        <v>2</v>
      </c>
      <c r="M178">
        <v>2016</v>
      </c>
      <c r="N178" s="13">
        <v>2</v>
      </c>
      <c r="O178" s="13">
        <v>2</v>
      </c>
      <c r="P178" s="45">
        <v>7.5</v>
      </c>
      <c r="Q178" s="45">
        <f t="shared" si="9"/>
        <v>100</v>
      </c>
      <c r="R178">
        <v>0</v>
      </c>
      <c r="S178">
        <v>0</v>
      </c>
      <c r="T178">
        <v>0</v>
      </c>
      <c r="V178" s="43" t="s">
        <v>221</v>
      </c>
      <c r="W178">
        <v>169.38499999999999</v>
      </c>
      <c r="X178" s="44">
        <v>17.5</v>
      </c>
      <c r="Y178" s="23"/>
      <c r="Z178" s="44">
        <f t="shared" si="10"/>
        <v>10.331493343566432</v>
      </c>
      <c r="AA178" s="44">
        <f t="shared" si="8"/>
        <v>0</v>
      </c>
      <c r="AB178" s="25">
        <v>5</v>
      </c>
      <c r="AR178" t="s">
        <v>799</v>
      </c>
      <c r="AS178">
        <v>2</v>
      </c>
      <c r="AT178">
        <v>15</v>
      </c>
      <c r="AU178">
        <v>2</v>
      </c>
      <c r="AV178" s="21">
        <v>0</v>
      </c>
      <c r="AW178" s="45">
        <f t="shared" si="11"/>
        <v>0</v>
      </c>
      <c r="AX178">
        <v>7.5</v>
      </c>
      <c r="AY178" s="23">
        <v>0.7137</v>
      </c>
      <c r="AZ178" t="s">
        <v>925</v>
      </c>
      <c r="BA178">
        <v>0.7137</v>
      </c>
      <c r="BB178" t="s">
        <v>925</v>
      </c>
      <c r="BD178" t="s">
        <v>799</v>
      </c>
      <c r="BE178">
        <v>2</v>
      </c>
      <c r="BF178" s="21">
        <v>0</v>
      </c>
      <c r="BG178" s="25">
        <v>0.7137</v>
      </c>
      <c r="BH178" s="21" t="s">
        <v>925</v>
      </c>
      <c r="BO178" s="87" t="s">
        <v>228</v>
      </c>
      <c r="BP178">
        <v>4.634615384615385</v>
      </c>
    </row>
    <row r="179" spans="1:68" x14ac:dyDescent="0.25">
      <c r="A179" s="43" t="s">
        <v>658</v>
      </c>
      <c r="B179" s="46" t="s">
        <v>517</v>
      </c>
      <c r="C179">
        <v>1</v>
      </c>
      <c r="D179">
        <v>2004</v>
      </c>
      <c r="E179" s="20">
        <v>14</v>
      </c>
      <c r="F179" s="20">
        <v>9</v>
      </c>
      <c r="G179" s="44">
        <v>5.291666666666667</v>
      </c>
      <c r="H179" s="44">
        <v>64.285714285714292</v>
      </c>
      <c r="J179" s="43" t="s">
        <v>658</v>
      </c>
      <c r="K179" s="46" t="s">
        <v>517</v>
      </c>
      <c r="L179">
        <v>1</v>
      </c>
      <c r="M179">
        <v>2004</v>
      </c>
      <c r="N179" s="13">
        <v>7</v>
      </c>
      <c r="O179" s="13">
        <v>5</v>
      </c>
      <c r="P179" s="45">
        <v>6.2</v>
      </c>
      <c r="Q179" s="45">
        <f t="shared" si="9"/>
        <v>71.428571428571431</v>
      </c>
      <c r="R179">
        <v>0</v>
      </c>
      <c r="S179">
        <v>0</v>
      </c>
      <c r="T179">
        <v>0</v>
      </c>
      <c r="V179" s="43" t="s">
        <v>431</v>
      </c>
      <c r="W179">
        <v>195.36666666666667</v>
      </c>
      <c r="X179" s="44">
        <v>98.2</v>
      </c>
      <c r="Y179" s="23"/>
      <c r="Z179" s="44">
        <f t="shared" si="10"/>
        <v>50.264459989762841</v>
      </c>
      <c r="AA179" s="44">
        <f t="shared" si="8"/>
        <v>0</v>
      </c>
      <c r="AB179" s="25">
        <v>4.1428571428571432</v>
      </c>
      <c r="AR179" t="s">
        <v>658</v>
      </c>
      <c r="AS179">
        <v>12</v>
      </c>
      <c r="AT179">
        <v>63.5</v>
      </c>
      <c r="AU179">
        <v>13</v>
      </c>
      <c r="AV179" s="21">
        <v>0</v>
      </c>
      <c r="AW179" s="45">
        <f t="shared" si="11"/>
        <v>0</v>
      </c>
      <c r="AX179">
        <v>5.291666666666667</v>
      </c>
      <c r="AY179" s="23">
        <v>2.7770000000000001</v>
      </c>
      <c r="AZ179">
        <v>2.081</v>
      </c>
      <c r="BA179">
        <v>2.0659999999999998</v>
      </c>
      <c r="BB179">
        <v>7</v>
      </c>
      <c r="BD179" t="s">
        <v>658</v>
      </c>
      <c r="BE179">
        <v>13</v>
      </c>
      <c r="BF179" s="21">
        <v>0</v>
      </c>
      <c r="BG179" s="25">
        <v>2.7010000000000001</v>
      </c>
      <c r="BH179" s="21" t="s">
        <v>925</v>
      </c>
    </row>
    <row r="180" spans="1:68" x14ac:dyDescent="0.25">
      <c r="A180" s="43" t="s">
        <v>659</v>
      </c>
      <c r="B180" s="46" t="s">
        <v>517</v>
      </c>
      <c r="C180">
        <v>2</v>
      </c>
      <c r="D180">
        <v>2016</v>
      </c>
      <c r="E180" s="20">
        <v>14</v>
      </c>
      <c r="F180" s="20">
        <v>10</v>
      </c>
      <c r="G180" s="44">
        <v>4.833333333333333</v>
      </c>
      <c r="H180" s="44">
        <v>71.428571428571431</v>
      </c>
      <c r="J180" s="43" t="s">
        <v>659</v>
      </c>
      <c r="K180" s="46" t="s">
        <v>517</v>
      </c>
      <c r="L180">
        <v>2</v>
      </c>
      <c r="M180">
        <v>2016</v>
      </c>
      <c r="N180" s="13">
        <v>6</v>
      </c>
      <c r="O180" s="13">
        <v>5</v>
      </c>
      <c r="P180" s="45">
        <v>5.8</v>
      </c>
      <c r="Q180" s="45">
        <f t="shared" si="9"/>
        <v>83.333333333333343</v>
      </c>
      <c r="R180">
        <v>7.1428571428571423</v>
      </c>
      <c r="S180">
        <v>7.1428571428571423</v>
      </c>
      <c r="T180">
        <v>0</v>
      </c>
      <c r="V180" s="43" t="s">
        <v>435</v>
      </c>
      <c r="W180">
        <v>533.70642524142522</v>
      </c>
      <c r="X180" s="44">
        <v>290.95356990231994</v>
      </c>
      <c r="Y180" s="23">
        <v>7.1428571428571432</v>
      </c>
      <c r="Z180" s="44">
        <f t="shared" si="10"/>
        <v>54.515658073763198</v>
      </c>
      <c r="AA180" s="44">
        <f t="shared" si="8"/>
        <v>1.3383494754866461</v>
      </c>
      <c r="AB180" s="25">
        <v>3.9230769230769229</v>
      </c>
      <c r="AR180" t="s">
        <v>659</v>
      </c>
      <c r="AS180">
        <v>12</v>
      </c>
      <c r="AT180">
        <v>58</v>
      </c>
      <c r="AU180">
        <v>12</v>
      </c>
      <c r="AV180" s="21">
        <v>1</v>
      </c>
      <c r="AW180" s="45">
        <f t="shared" si="11"/>
        <v>7.6923076923076925</v>
      </c>
      <c r="AX180">
        <v>4.833333333333333</v>
      </c>
      <c r="AY180" s="23">
        <v>2.7829999999999999</v>
      </c>
      <c r="AZ180">
        <v>2.218</v>
      </c>
      <c r="BA180">
        <v>1.917</v>
      </c>
      <c r="BB180">
        <v>8</v>
      </c>
      <c r="BD180" t="s">
        <v>659</v>
      </c>
      <c r="BE180">
        <v>12</v>
      </c>
      <c r="BF180" s="21">
        <v>1</v>
      </c>
      <c r="BG180" s="25">
        <v>2.6280000000000001</v>
      </c>
      <c r="BH180" s="21">
        <v>0</v>
      </c>
    </row>
    <row r="181" spans="1:68" x14ac:dyDescent="0.25">
      <c r="A181" s="43" t="s">
        <v>218</v>
      </c>
      <c r="B181" s="46" t="s">
        <v>19</v>
      </c>
      <c r="C181">
        <v>1</v>
      </c>
      <c r="D181">
        <v>2009</v>
      </c>
      <c r="E181" s="20">
        <v>48</v>
      </c>
      <c r="F181" s="20">
        <v>4</v>
      </c>
      <c r="G181" s="44">
        <v>4.3</v>
      </c>
      <c r="H181" s="44">
        <v>8.3333333333333321</v>
      </c>
      <c r="J181" s="43" t="s">
        <v>218</v>
      </c>
      <c r="K181" s="46" t="s">
        <v>19</v>
      </c>
      <c r="L181">
        <v>1</v>
      </c>
      <c r="M181">
        <v>2009</v>
      </c>
      <c r="N181" s="13">
        <v>23</v>
      </c>
      <c r="O181" s="13">
        <v>2</v>
      </c>
      <c r="P181" s="45">
        <v>4.4411764705882355</v>
      </c>
      <c r="Q181" s="45">
        <f t="shared" si="9"/>
        <v>8.695652173913043</v>
      </c>
      <c r="R181">
        <v>2.083333333333333</v>
      </c>
      <c r="S181">
        <v>4.1666666666666661</v>
      </c>
      <c r="T181">
        <v>2.083333333333333</v>
      </c>
      <c r="V181" s="43" t="s">
        <v>437</v>
      </c>
      <c r="W181">
        <v>560.04049396804169</v>
      </c>
      <c r="X181" s="44">
        <v>224.18308298319326</v>
      </c>
      <c r="Y181" s="23">
        <v>1.01</v>
      </c>
      <c r="Z181" s="44">
        <f t="shared" si="10"/>
        <v>40.029798808795796</v>
      </c>
      <c r="AA181" s="44">
        <f t="shared" si="8"/>
        <v>0.1803441020565979</v>
      </c>
      <c r="AB181" s="25">
        <v>2.6744186046511627</v>
      </c>
      <c r="AR181" t="s">
        <v>218</v>
      </c>
      <c r="AS181">
        <v>40</v>
      </c>
      <c r="AT181">
        <v>172</v>
      </c>
      <c r="AU181">
        <v>44</v>
      </c>
      <c r="AV181" s="21">
        <v>1</v>
      </c>
      <c r="AW181" s="45">
        <f t="shared" si="11"/>
        <v>2.2222222222222223</v>
      </c>
      <c r="AX181">
        <v>4.3</v>
      </c>
      <c r="AY181" s="23">
        <v>4.0540000000000003</v>
      </c>
      <c r="AZ181">
        <v>3.3679999999999999</v>
      </c>
      <c r="BA181">
        <v>3.35</v>
      </c>
      <c r="BB181">
        <v>25</v>
      </c>
      <c r="BD181" t="s">
        <v>218</v>
      </c>
      <c r="BE181">
        <v>44</v>
      </c>
      <c r="BF181" s="21">
        <v>1</v>
      </c>
      <c r="BG181" s="25">
        <v>3.9670000000000001</v>
      </c>
      <c r="BH181" s="21">
        <v>0</v>
      </c>
    </row>
    <row r="182" spans="1:68" x14ac:dyDescent="0.25">
      <c r="A182" s="43" t="s">
        <v>221</v>
      </c>
      <c r="B182" s="46" t="s">
        <v>19</v>
      </c>
      <c r="C182">
        <v>2</v>
      </c>
      <c r="D182">
        <v>2022</v>
      </c>
      <c r="E182" s="20">
        <v>46</v>
      </c>
      <c r="F182" s="20">
        <v>1</v>
      </c>
      <c r="G182" s="44">
        <v>3.8624999999999998</v>
      </c>
      <c r="H182" s="44">
        <v>2.1739130434782608</v>
      </c>
      <c r="J182" s="43" t="s">
        <v>221</v>
      </c>
      <c r="K182" s="46" t="s">
        <v>19</v>
      </c>
      <c r="L182">
        <v>2</v>
      </c>
      <c r="M182">
        <v>2022</v>
      </c>
      <c r="N182" s="13">
        <v>24</v>
      </c>
      <c r="O182" s="13">
        <v>0</v>
      </c>
      <c r="P182" s="45">
        <v>3.9473684210526314</v>
      </c>
      <c r="Q182" s="45">
        <f t="shared" si="9"/>
        <v>0</v>
      </c>
      <c r="R182">
        <v>6.5217391304347823</v>
      </c>
      <c r="S182">
        <v>10.869565217391305</v>
      </c>
      <c r="T182">
        <v>4.3478260869565215</v>
      </c>
      <c r="V182" s="43" t="s">
        <v>225</v>
      </c>
      <c r="W182">
        <v>133.66900000000001</v>
      </c>
      <c r="X182" s="44">
        <v>32.027749999999997</v>
      </c>
      <c r="Y182" s="23">
        <v>21.15</v>
      </c>
      <c r="Z182" s="44">
        <f t="shared" si="10"/>
        <v>23.960491961486952</v>
      </c>
      <c r="AA182" s="44">
        <f t="shared" si="8"/>
        <v>15.822666437244234</v>
      </c>
      <c r="AB182" s="25">
        <v>2.6590909090909092</v>
      </c>
      <c r="AR182" t="s">
        <v>221</v>
      </c>
      <c r="AS182">
        <v>40</v>
      </c>
      <c r="AT182">
        <v>154.5</v>
      </c>
      <c r="AU182">
        <v>39</v>
      </c>
      <c r="AV182" s="21">
        <v>6</v>
      </c>
      <c r="AW182" s="45">
        <f t="shared" si="11"/>
        <v>13.333333333333334</v>
      </c>
      <c r="AX182">
        <v>3.8624999999999998</v>
      </c>
      <c r="AY182" s="23">
        <v>3.9580000000000002</v>
      </c>
      <c r="AZ182">
        <v>3.2389999999999999</v>
      </c>
      <c r="BA182">
        <v>3.367</v>
      </c>
      <c r="BB182">
        <v>22</v>
      </c>
      <c r="BD182" t="s">
        <v>221</v>
      </c>
      <c r="BE182">
        <v>39</v>
      </c>
      <c r="BF182" s="21">
        <v>6</v>
      </c>
      <c r="BG182" s="25">
        <v>3.7989999999999999</v>
      </c>
      <c r="BH182" s="21">
        <v>1.8360000000000001</v>
      </c>
    </row>
    <row r="183" spans="1:68" x14ac:dyDescent="0.25">
      <c r="A183" s="43" t="s">
        <v>431</v>
      </c>
      <c r="B183" s="46" t="s">
        <v>309</v>
      </c>
      <c r="C183">
        <v>1</v>
      </c>
      <c r="D183">
        <v>2011</v>
      </c>
      <c r="E183" s="20">
        <v>10</v>
      </c>
      <c r="F183" s="20">
        <v>5</v>
      </c>
      <c r="G183" s="44">
        <v>5.5</v>
      </c>
      <c r="H183" s="44">
        <v>50</v>
      </c>
      <c r="J183" s="43" t="s">
        <v>431</v>
      </c>
      <c r="K183" s="46" t="s">
        <v>309</v>
      </c>
      <c r="L183">
        <v>1</v>
      </c>
      <c r="M183">
        <v>2011</v>
      </c>
      <c r="N183" s="13">
        <v>3</v>
      </c>
      <c r="O183" s="13">
        <v>2</v>
      </c>
      <c r="P183" s="45">
        <v>6.333333333333333</v>
      </c>
      <c r="Q183" s="45">
        <f t="shared" si="9"/>
        <v>66.666666666666657</v>
      </c>
      <c r="R183">
        <v>0</v>
      </c>
      <c r="S183">
        <v>0</v>
      </c>
      <c r="T183">
        <v>0</v>
      </c>
      <c r="V183" s="43" t="s">
        <v>230</v>
      </c>
      <c r="W183">
        <v>151.747928030303</v>
      </c>
      <c r="X183" s="44">
        <v>50.906499999999994</v>
      </c>
      <c r="Y183" s="23"/>
      <c r="Z183" s="44">
        <f t="shared" si="10"/>
        <v>33.546751287328497</v>
      </c>
      <c r="AA183" s="44">
        <f t="shared" si="8"/>
        <v>0</v>
      </c>
      <c r="AB183" s="25">
        <v>3.7</v>
      </c>
      <c r="AR183" t="s">
        <v>431</v>
      </c>
      <c r="AS183">
        <v>10</v>
      </c>
      <c r="AT183">
        <v>55</v>
      </c>
      <c r="AU183">
        <v>10</v>
      </c>
      <c r="AV183" s="21">
        <v>0</v>
      </c>
      <c r="AW183" s="45">
        <f t="shared" si="11"/>
        <v>0</v>
      </c>
      <c r="AX183">
        <v>5.5</v>
      </c>
      <c r="AY183" s="23">
        <v>2.4380000000000002</v>
      </c>
      <c r="AZ183">
        <v>2.0779999999999998</v>
      </c>
      <c r="BA183">
        <v>1.196</v>
      </c>
      <c r="BB183">
        <v>7</v>
      </c>
      <c r="BD183" t="s">
        <v>431</v>
      </c>
      <c r="BE183">
        <v>10</v>
      </c>
      <c r="BF183" s="21">
        <v>0</v>
      </c>
      <c r="BG183" s="25">
        <v>2.4380000000000002</v>
      </c>
      <c r="BH183" s="21" t="s">
        <v>925</v>
      </c>
    </row>
    <row r="184" spans="1:68" x14ac:dyDescent="0.25">
      <c r="A184" s="43" t="s">
        <v>435</v>
      </c>
      <c r="B184" s="46" t="s">
        <v>309</v>
      </c>
      <c r="C184">
        <v>1.5</v>
      </c>
      <c r="D184">
        <v>2016</v>
      </c>
      <c r="E184" s="20">
        <v>43</v>
      </c>
      <c r="F184" s="20">
        <v>16</v>
      </c>
      <c r="G184" s="44">
        <v>4.2023809523809526</v>
      </c>
      <c r="H184" s="44">
        <v>37.209302325581397</v>
      </c>
      <c r="J184" s="43" t="s">
        <v>435</v>
      </c>
      <c r="K184" s="46" t="s">
        <v>309</v>
      </c>
      <c r="L184">
        <v>1.5</v>
      </c>
      <c r="M184">
        <v>2016</v>
      </c>
      <c r="N184" s="13">
        <v>20</v>
      </c>
      <c r="O184" s="13">
        <v>9</v>
      </c>
      <c r="P184" s="45">
        <v>4</v>
      </c>
      <c r="Q184" s="45">
        <f t="shared" si="9"/>
        <v>45</v>
      </c>
      <c r="R184">
        <v>6.9767441860465116</v>
      </c>
      <c r="S184">
        <v>6.9767441860465116</v>
      </c>
      <c r="T184">
        <v>0</v>
      </c>
      <c r="V184" s="43" t="s">
        <v>228</v>
      </c>
      <c r="W184">
        <v>189.17458333333335</v>
      </c>
      <c r="X184" s="44">
        <v>28.24</v>
      </c>
      <c r="Y184" s="23">
        <v>11.8375</v>
      </c>
      <c r="Z184" s="44">
        <f t="shared" si="10"/>
        <v>14.928009620742744</v>
      </c>
      <c r="AA184" s="44">
        <f t="shared" si="8"/>
        <v>6.2574473755503623</v>
      </c>
      <c r="AB184" s="25">
        <v>3.5714285714285716</v>
      </c>
      <c r="AR184" t="s">
        <v>435</v>
      </c>
      <c r="AS184">
        <v>42</v>
      </c>
      <c r="AT184">
        <v>176.5</v>
      </c>
      <c r="AU184">
        <v>39</v>
      </c>
      <c r="AV184" s="21">
        <v>3</v>
      </c>
      <c r="AW184" s="45">
        <f t="shared" si="11"/>
        <v>7.1428571428571423</v>
      </c>
      <c r="AX184">
        <v>4.2023809523809526</v>
      </c>
      <c r="AY184" s="23">
        <v>3.9180000000000001</v>
      </c>
      <c r="AZ184">
        <v>3.2970000000000002</v>
      </c>
      <c r="BA184">
        <v>3.141</v>
      </c>
      <c r="BB184">
        <v>23</v>
      </c>
      <c r="BD184" t="s">
        <v>435</v>
      </c>
      <c r="BE184">
        <v>39</v>
      </c>
      <c r="BF184" s="21">
        <v>3</v>
      </c>
      <c r="BG184" s="25">
        <v>3.823</v>
      </c>
      <c r="BH184" s="21">
        <v>1.1719999999999999</v>
      </c>
    </row>
    <row r="185" spans="1:68" x14ac:dyDescent="0.25">
      <c r="A185" s="43" t="s">
        <v>437</v>
      </c>
      <c r="B185" s="46" t="s">
        <v>309</v>
      </c>
      <c r="C185">
        <v>2</v>
      </c>
      <c r="D185">
        <v>2020</v>
      </c>
      <c r="E185" s="20">
        <v>38</v>
      </c>
      <c r="F185" s="20">
        <v>15</v>
      </c>
      <c r="G185" s="44">
        <v>4.0657894736842106</v>
      </c>
      <c r="H185" s="44">
        <v>39.473684210526315</v>
      </c>
      <c r="J185" s="43" t="s">
        <v>437</v>
      </c>
      <c r="K185" s="46" t="s">
        <v>309</v>
      </c>
      <c r="L185">
        <v>2</v>
      </c>
      <c r="M185">
        <v>2020</v>
      </c>
      <c r="N185" s="13">
        <v>19</v>
      </c>
      <c r="O185" s="13">
        <v>9</v>
      </c>
      <c r="P185" s="45">
        <v>3.8421052631578947</v>
      </c>
      <c r="Q185" s="45">
        <f t="shared" si="9"/>
        <v>47.368421052631575</v>
      </c>
      <c r="R185">
        <v>7.8947368421052628</v>
      </c>
      <c r="S185">
        <v>10.526315789473683</v>
      </c>
      <c r="T185">
        <v>2.6315789473684208</v>
      </c>
      <c r="V185" s="43"/>
      <c r="W185" s="23"/>
      <c r="X185" s="44"/>
      <c r="Y185" s="23"/>
      <c r="Z185" s="44"/>
      <c r="AA185" s="44"/>
      <c r="AB185" s="25"/>
      <c r="AR185" t="s">
        <v>437</v>
      </c>
      <c r="AS185">
        <v>38</v>
      </c>
      <c r="AT185">
        <v>154.5</v>
      </c>
      <c r="AU185">
        <v>34</v>
      </c>
      <c r="AV185" s="21">
        <v>4</v>
      </c>
      <c r="AW185" s="45">
        <f t="shared" si="11"/>
        <v>10.526315789473683</v>
      </c>
      <c r="AX185">
        <v>4.0657894736842106</v>
      </c>
      <c r="AY185" s="23">
        <v>3.7909999999999999</v>
      </c>
      <c r="AZ185">
        <v>3.097</v>
      </c>
      <c r="BA185">
        <v>3.0910000000000002</v>
      </c>
      <c r="BB185">
        <v>19</v>
      </c>
      <c r="BD185" t="s">
        <v>437</v>
      </c>
      <c r="BE185">
        <v>34</v>
      </c>
      <c r="BF185" s="21">
        <v>4</v>
      </c>
      <c r="BG185" s="25">
        <v>3.6819999999999999</v>
      </c>
      <c r="BH185" s="21">
        <v>1.494</v>
      </c>
    </row>
    <row r="186" spans="1:68" x14ac:dyDescent="0.25">
      <c r="A186" s="43" t="s">
        <v>225</v>
      </c>
      <c r="B186" s="46" t="s">
        <v>19</v>
      </c>
      <c r="C186">
        <v>1</v>
      </c>
      <c r="D186">
        <v>2009</v>
      </c>
      <c r="E186" s="20">
        <v>37</v>
      </c>
      <c r="F186" s="20">
        <v>10</v>
      </c>
      <c r="G186" s="44">
        <v>5.0882352941176467</v>
      </c>
      <c r="H186" s="44">
        <v>27.027027027027028</v>
      </c>
      <c r="J186" s="43" t="s">
        <v>225</v>
      </c>
      <c r="K186" s="46" t="s">
        <v>19</v>
      </c>
      <c r="L186">
        <v>1</v>
      </c>
      <c r="M186">
        <v>2009</v>
      </c>
      <c r="N186" s="13">
        <v>10</v>
      </c>
      <c r="O186" s="13">
        <v>1</v>
      </c>
      <c r="P186" s="45">
        <v>6.1111111111111107</v>
      </c>
      <c r="Q186" s="45">
        <f t="shared" si="9"/>
        <v>10</v>
      </c>
      <c r="R186">
        <v>0</v>
      </c>
      <c r="S186">
        <v>0</v>
      </c>
      <c r="T186">
        <v>0</v>
      </c>
      <c r="V186" s="43"/>
      <c r="W186" s="23"/>
      <c r="X186" s="44"/>
      <c r="Y186" s="23"/>
      <c r="Z186" s="44"/>
      <c r="AA186" s="44"/>
      <c r="AB186" s="25"/>
      <c r="AR186" t="s">
        <v>225</v>
      </c>
      <c r="AS186">
        <v>34</v>
      </c>
      <c r="AT186">
        <v>173</v>
      </c>
      <c r="AU186">
        <v>36</v>
      </c>
      <c r="AV186" s="21">
        <v>0</v>
      </c>
      <c r="AW186" s="45">
        <f t="shared" si="11"/>
        <v>0</v>
      </c>
      <c r="AX186">
        <v>5.0882352941176467</v>
      </c>
      <c r="AY186" s="23">
        <v>3.7949999999999999</v>
      </c>
      <c r="AZ186">
        <v>3.4630000000000001</v>
      </c>
      <c r="BA186">
        <v>2.5339999999999998</v>
      </c>
      <c r="BB186">
        <v>27</v>
      </c>
      <c r="BD186" t="s">
        <v>225</v>
      </c>
      <c r="BE186">
        <v>36</v>
      </c>
      <c r="BF186" s="21">
        <v>0</v>
      </c>
      <c r="BG186" s="25">
        <v>3.7650000000000001</v>
      </c>
      <c r="BH186" s="21" t="s">
        <v>925</v>
      </c>
    </row>
    <row r="187" spans="1:68" x14ac:dyDescent="0.25">
      <c r="A187" s="43" t="s">
        <v>230</v>
      </c>
      <c r="B187" s="46" t="s">
        <v>19</v>
      </c>
      <c r="C187">
        <v>1.5</v>
      </c>
      <c r="D187">
        <v>2016</v>
      </c>
      <c r="E187" s="20">
        <v>19</v>
      </c>
      <c r="F187" s="20">
        <v>5</v>
      </c>
      <c r="G187" s="44">
        <v>4.666666666666667</v>
      </c>
      <c r="H187" s="44">
        <v>26.315789473684209</v>
      </c>
      <c r="J187" s="43" t="s">
        <v>230</v>
      </c>
      <c r="K187" s="46" t="s">
        <v>19</v>
      </c>
      <c r="L187">
        <v>1.5</v>
      </c>
      <c r="M187">
        <v>2016</v>
      </c>
      <c r="N187" s="13">
        <v>3</v>
      </c>
      <c r="O187" s="13">
        <v>0</v>
      </c>
      <c r="P187" s="45">
        <v>6.5</v>
      </c>
      <c r="Q187" s="45">
        <f t="shared" si="9"/>
        <v>0</v>
      </c>
      <c r="R187">
        <v>0</v>
      </c>
      <c r="S187">
        <v>0</v>
      </c>
      <c r="T187">
        <v>0</v>
      </c>
      <c r="V187" s="43"/>
      <c r="W187" s="23"/>
      <c r="X187" s="44"/>
      <c r="Y187" s="23"/>
      <c r="Z187" s="44"/>
      <c r="AA187" s="44"/>
      <c r="AB187" s="25"/>
      <c r="AR187" t="s">
        <v>230</v>
      </c>
      <c r="AS187">
        <v>18</v>
      </c>
      <c r="AT187">
        <v>84</v>
      </c>
      <c r="AU187">
        <v>18</v>
      </c>
      <c r="AV187" s="21">
        <v>0</v>
      </c>
      <c r="AW187" s="45">
        <f t="shared" si="11"/>
        <v>0</v>
      </c>
      <c r="AX187">
        <v>4.666666666666667</v>
      </c>
      <c r="AY187" s="23">
        <v>3.069</v>
      </c>
      <c r="AZ187">
        <v>2.8889999999999998</v>
      </c>
      <c r="BA187">
        <v>1.212</v>
      </c>
      <c r="BB187">
        <v>16</v>
      </c>
      <c r="BD187" t="s">
        <v>230</v>
      </c>
      <c r="BE187">
        <v>18</v>
      </c>
      <c r="BF187" s="21">
        <v>0</v>
      </c>
      <c r="BG187" s="25">
        <v>3.0110000000000001</v>
      </c>
      <c r="BH187" s="21" t="s">
        <v>925</v>
      </c>
    </row>
    <row r="188" spans="1:68" x14ac:dyDescent="0.25">
      <c r="A188" s="43" t="s">
        <v>228</v>
      </c>
      <c r="B188" s="46" t="s">
        <v>19</v>
      </c>
      <c r="C188">
        <v>2</v>
      </c>
      <c r="D188">
        <v>2022</v>
      </c>
      <c r="E188" s="20">
        <v>40</v>
      </c>
      <c r="F188" s="20">
        <v>8</v>
      </c>
      <c r="G188" s="44">
        <v>5.0921052631578947</v>
      </c>
      <c r="H188" s="44">
        <v>20</v>
      </c>
      <c r="J188" s="43" t="s">
        <v>228</v>
      </c>
      <c r="K188" s="46" t="s">
        <v>19</v>
      </c>
      <c r="L188">
        <v>2</v>
      </c>
      <c r="M188">
        <v>2022</v>
      </c>
      <c r="N188" s="13">
        <v>13</v>
      </c>
      <c r="O188" s="13">
        <v>1</v>
      </c>
      <c r="P188" s="45">
        <v>6.083333333333333</v>
      </c>
      <c r="Q188" s="45">
        <f t="shared" si="9"/>
        <v>7.6923076923076925</v>
      </c>
      <c r="R188">
        <v>0</v>
      </c>
      <c r="S188">
        <v>2.5</v>
      </c>
      <c r="T188">
        <v>2.5</v>
      </c>
      <c r="V188" s="43"/>
      <c r="W188" s="23"/>
      <c r="X188" s="44"/>
      <c r="Y188" s="23"/>
      <c r="Z188" s="44"/>
      <c r="AA188" s="44"/>
      <c r="AB188" s="25"/>
      <c r="AR188" t="s">
        <v>228</v>
      </c>
      <c r="AS188">
        <v>38</v>
      </c>
      <c r="AT188">
        <v>193.5</v>
      </c>
      <c r="AU188">
        <v>39</v>
      </c>
      <c r="AV188" s="21">
        <v>1</v>
      </c>
      <c r="AW188" s="45">
        <f t="shared" si="11"/>
        <v>2.5</v>
      </c>
      <c r="AX188">
        <v>5.0921052631578947</v>
      </c>
      <c r="AY188" s="23">
        <v>3.8210000000000002</v>
      </c>
      <c r="AZ188">
        <v>3.3940000000000001</v>
      </c>
      <c r="BA188">
        <v>2.78</v>
      </c>
      <c r="BB188">
        <v>27</v>
      </c>
      <c r="BD188" t="s">
        <v>228</v>
      </c>
      <c r="BE188">
        <v>39</v>
      </c>
      <c r="BF188" s="21">
        <v>1</v>
      </c>
      <c r="BG188" s="25">
        <v>3.7949999999999999</v>
      </c>
      <c r="BH188" s="21">
        <v>0</v>
      </c>
    </row>
    <row r="189" spans="1:68" x14ac:dyDescent="0.25">
      <c r="A189" s="46"/>
      <c r="C189" s="46"/>
      <c r="G189" s="44"/>
      <c r="H189" s="44"/>
      <c r="J189" s="46"/>
      <c r="L189" s="46"/>
      <c r="O189" s="45"/>
      <c r="P189" s="45"/>
      <c r="Q189" s="45"/>
      <c r="V189" s="46"/>
      <c r="W189" s="46"/>
      <c r="X189" s="46"/>
      <c r="Y189" s="46"/>
      <c r="AY189" s="25"/>
    </row>
    <row r="190" spans="1:68" x14ac:dyDescent="0.25">
      <c r="A190" s="46"/>
      <c r="C190" s="46"/>
      <c r="G190" s="44"/>
      <c r="H190" s="44"/>
      <c r="J190" s="46"/>
      <c r="L190" s="46"/>
      <c r="O190" s="45"/>
      <c r="P190" s="45"/>
      <c r="Q190" s="45"/>
      <c r="V190" s="46"/>
      <c r="W190" s="46"/>
      <c r="X190" s="46"/>
      <c r="Y190" s="46"/>
      <c r="AY190" s="25"/>
    </row>
    <row r="191" spans="1:68" x14ac:dyDescent="0.25">
      <c r="A191" s="46"/>
      <c r="C191" s="46"/>
      <c r="G191" s="44"/>
      <c r="H191" s="44"/>
      <c r="J191" s="46"/>
      <c r="L191" s="46"/>
      <c r="O191" s="45"/>
      <c r="P191" s="45"/>
      <c r="Q191" s="45"/>
      <c r="V191" s="46"/>
      <c r="W191" s="46"/>
      <c r="X191" s="46"/>
      <c r="Y191" s="46"/>
      <c r="AY191" s="25"/>
    </row>
    <row r="192" spans="1:68" x14ac:dyDescent="0.25">
      <c r="A192" s="46"/>
      <c r="C192" s="46"/>
      <c r="G192" s="45"/>
      <c r="H192" s="45"/>
      <c r="J192" s="46"/>
      <c r="L192" s="46"/>
      <c r="O192" s="45"/>
      <c r="P192" s="45"/>
      <c r="Q192" s="45"/>
      <c r="V192" s="46"/>
      <c r="W192" s="46"/>
      <c r="X192" s="46"/>
      <c r="Y192" s="46"/>
      <c r="AY192" s="25"/>
    </row>
    <row r="193" spans="1:51" x14ac:dyDescent="0.25">
      <c r="A193" s="46"/>
      <c r="C193" s="46"/>
      <c r="G193" s="45"/>
      <c r="H193" s="45"/>
      <c r="J193" s="46"/>
      <c r="L193" s="46"/>
      <c r="O193" s="45"/>
      <c r="P193" s="45"/>
      <c r="Q193" s="45"/>
      <c r="V193" s="46"/>
      <c r="W193" s="46"/>
      <c r="X193" s="46"/>
      <c r="Y193" s="46"/>
      <c r="AY193" s="25"/>
    </row>
    <row r="194" spans="1:51" x14ac:dyDescent="0.25">
      <c r="A194" s="46"/>
      <c r="C194" s="46"/>
      <c r="G194" s="45"/>
      <c r="H194" s="45"/>
      <c r="J194" s="46"/>
      <c r="L194" s="46"/>
      <c r="O194" s="45"/>
      <c r="P194" s="45"/>
      <c r="Q194" s="45"/>
      <c r="V194" s="46"/>
      <c r="W194" s="46"/>
      <c r="X194" s="46"/>
      <c r="Y194" s="46"/>
      <c r="AY194" s="25"/>
    </row>
    <row r="195" spans="1:51" x14ac:dyDescent="0.25">
      <c r="A195" s="46"/>
      <c r="C195" s="46"/>
      <c r="G195" s="45"/>
      <c r="H195" s="45"/>
      <c r="J195" s="46"/>
      <c r="L195" s="46"/>
      <c r="O195" s="45"/>
      <c r="P195" s="45"/>
      <c r="Q195" s="45"/>
      <c r="V195" s="46"/>
      <c r="W195" s="46"/>
      <c r="X195" s="46"/>
      <c r="Y195" s="46"/>
      <c r="AY195" s="25"/>
    </row>
    <row r="196" spans="1:51" x14ac:dyDescent="0.25">
      <c r="A196" s="46"/>
      <c r="C196" s="46"/>
      <c r="G196" s="45"/>
      <c r="H196" s="45"/>
      <c r="J196" s="46"/>
      <c r="L196" s="46"/>
      <c r="O196" s="45"/>
      <c r="P196" s="45"/>
      <c r="Q196" s="45"/>
      <c r="V196" s="46"/>
      <c r="W196" s="46"/>
      <c r="X196" s="46"/>
      <c r="Y196" s="46"/>
      <c r="AY196" s="25"/>
    </row>
    <row r="197" spans="1:51" x14ac:dyDescent="0.25">
      <c r="A197" s="46"/>
      <c r="C197" s="46"/>
      <c r="G197" s="45"/>
      <c r="H197" s="45"/>
      <c r="J197" s="46"/>
      <c r="L197" s="46"/>
      <c r="O197" s="45"/>
      <c r="P197" s="45"/>
      <c r="Q197" s="45"/>
      <c r="V197" s="46"/>
      <c r="W197" s="46"/>
      <c r="X197" s="46"/>
      <c r="Y197" s="46"/>
      <c r="AY197" s="25"/>
    </row>
    <row r="198" spans="1:51" x14ac:dyDescent="0.25">
      <c r="A198" s="46"/>
      <c r="C198" s="46"/>
      <c r="G198" s="45"/>
      <c r="H198" s="45"/>
      <c r="J198" s="46"/>
      <c r="L198" s="46"/>
      <c r="O198" s="45"/>
      <c r="P198" s="45"/>
      <c r="Q198" s="45"/>
      <c r="V198" s="46"/>
      <c r="W198" s="46"/>
      <c r="X198" s="46"/>
      <c r="Y198" s="46"/>
      <c r="AY198" s="25"/>
    </row>
    <row r="199" spans="1:51" x14ac:dyDescent="0.25">
      <c r="A199" s="46"/>
      <c r="C199" s="46"/>
      <c r="G199" s="45"/>
      <c r="H199" s="45"/>
      <c r="J199" s="46"/>
      <c r="L199" s="46"/>
      <c r="O199" s="45"/>
      <c r="P199" s="45"/>
      <c r="Q199" s="45"/>
      <c r="V199" s="46"/>
      <c r="W199" s="46"/>
      <c r="X199" s="46"/>
      <c r="Y199" s="46"/>
      <c r="AY199" s="25"/>
    </row>
    <row r="200" spans="1:51" x14ac:dyDescent="0.25">
      <c r="A200" s="46"/>
      <c r="C200" s="46"/>
      <c r="G200" s="45"/>
      <c r="H200" s="45"/>
      <c r="J200" s="46"/>
      <c r="L200" s="46"/>
      <c r="O200" s="45"/>
      <c r="P200" s="45"/>
      <c r="Q200" s="45"/>
      <c r="V200" s="46"/>
      <c r="W200" s="46"/>
      <c r="X200" s="46"/>
      <c r="Y200" s="46"/>
      <c r="AY200" s="25"/>
    </row>
    <row r="201" spans="1:51" x14ac:dyDescent="0.25">
      <c r="A201" s="46"/>
      <c r="C201" s="46"/>
      <c r="G201" s="45"/>
      <c r="H201" s="45"/>
      <c r="J201" s="46"/>
      <c r="L201" s="46"/>
      <c r="O201" s="45"/>
      <c r="P201" s="45"/>
      <c r="Q201" s="45"/>
      <c r="V201" s="46"/>
      <c r="W201" s="46"/>
      <c r="X201" s="46"/>
      <c r="Y201" s="46"/>
      <c r="AY201" s="25"/>
    </row>
    <row r="202" spans="1:51" x14ac:dyDescent="0.25">
      <c r="A202" s="46"/>
      <c r="C202" s="46"/>
      <c r="G202" s="45"/>
      <c r="H202" s="45"/>
      <c r="J202" s="46"/>
      <c r="L202" s="46"/>
      <c r="O202" s="45"/>
      <c r="P202" s="45"/>
      <c r="Q202" s="45"/>
      <c r="V202" s="46"/>
      <c r="W202" s="46"/>
      <c r="X202" s="46"/>
      <c r="Y202" s="46"/>
      <c r="AY202" s="25"/>
    </row>
    <row r="203" spans="1:51" x14ac:dyDescent="0.25">
      <c r="A203" s="46"/>
      <c r="C203" s="46"/>
      <c r="G203" s="45"/>
      <c r="H203" s="45"/>
      <c r="J203" s="46"/>
      <c r="L203" s="46"/>
      <c r="O203" s="45"/>
      <c r="P203" s="45"/>
      <c r="Q203" s="45"/>
      <c r="V203" s="46"/>
      <c r="W203" s="46"/>
      <c r="X203" s="46"/>
      <c r="Y203" s="46"/>
      <c r="AY203" s="25"/>
    </row>
    <row r="204" spans="1:51" x14ac:dyDescent="0.25">
      <c r="A204" s="46"/>
      <c r="C204" s="46"/>
      <c r="G204" s="45"/>
      <c r="H204" s="45"/>
      <c r="J204" s="46"/>
      <c r="L204" s="46"/>
      <c r="O204" s="45"/>
      <c r="P204" s="45"/>
      <c r="Q204" s="45"/>
      <c r="V204" s="46"/>
      <c r="W204" s="46"/>
      <c r="X204" s="46"/>
      <c r="Y204" s="46"/>
      <c r="AY204" s="25"/>
    </row>
    <row r="205" spans="1:51" x14ac:dyDescent="0.25">
      <c r="A205" s="46"/>
      <c r="C205" s="46"/>
      <c r="G205" s="45"/>
      <c r="H205" s="45"/>
      <c r="J205" s="46"/>
      <c r="L205" s="46"/>
      <c r="O205" s="45"/>
      <c r="P205" s="45"/>
      <c r="Q205" s="45"/>
      <c r="V205" s="46"/>
      <c r="W205" s="46"/>
      <c r="X205" s="46"/>
      <c r="Y205" s="46"/>
      <c r="AY205" s="25"/>
    </row>
    <row r="206" spans="1:51" x14ac:dyDescent="0.25">
      <c r="A206" s="46"/>
      <c r="C206" s="46"/>
      <c r="G206" s="45"/>
      <c r="H206" s="45"/>
      <c r="J206" s="46"/>
      <c r="L206" s="46"/>
      <c r="O206" s="45"/>
      <c r="P206" s="45"/>
      <c r="Q206" s="45"/>
      <c r="V206" s="46"/>
      <c r="W206" s="46"/>
      <c r="X206" s="46"/>
      <c r="Y206" s="46"/>
      <c r="AY206" s="25"/>
    </row>
    <row r="207" spans="1:51" x14ac:dyDescent="0.25">
      <c r="A207" s="46"/>
      <c r="C207" s="46"/>
      <c r="G207" s="45"/>
      <c r="H207" s="45"/>
      <c r="J207" s="46"/>
      <c r="L207" s="46"/>
      <c r="O207" s="45"/>
      <c r="P207" s="45"/>
      <c r="Q207" s="45"/>
      <c r="V207" s="46"/>
      <c r="W207" s="46"/>
      <c r="X207" s="46"/>
      <c r="Y207" s="46"/>
      <c r="AY207" s="25"/>
    </row>
    <row r="208" spans="1:51" x14ac:dyDescent="0.25">
      <c r="A208" s="46"/>
      <c r="C208" s="46"/>
      <c r="G208" s="45"/>
      <c r="H208" s="45"/>
      <c r="J208" s="46"/>
      <c r="L208" s="46"/>
      <c r="O208" s="45"/>
      <c r="P208" s="45"/>
      <c r="Q208" s="45"/>
      <c r="V208" s="46"/>
      <c r="W208" s="46"/>
      <c r="X208" s="46"/>
      <c r="Y208" s="46"/>
      <c r="AY208" s="25"/>
    </row>
    <row r="209" spans="1:51" x14ac:dyDescent="0.25">
      <c r="A209" s="46"/>
      <c r="C209" s="46"/>
      <c r="G209" s="45"/>
      <c r="H209" s="45"/>
      <c r="J209" s="46"/>
      <c r="L209" s="46"/>
      <c r="O209" s="45"/>
      <c r="P209" s="45"/>
      <c r="Q209" s="45"/>
      <c r="V209" s="46"/>
      <c r="W209" s="46"/>
      <c r="X209" s="46"/>
      <c r="Y209" s="46"/>
      <c r="AY209" s="25"/>
    </row>
    <row r="210" spans="1:51" x14ac:dyDescent="0.25">
      <c r="A210" s="46"/>
      <c r="C210" s="46"/>
      <c r="G210" s="45"/>
      <c r="H210" s="45"/>
      <c r="J210" s="46"/>
      <c r="L210" s="46"/>
      <c r="O210" s="45"/>
      <c r="P210" s="45"/>
      <c r="Q210" s="45"/>
      <c r="V210" s="46"/>
      <c r="W210" s="46"/>
      <c r="X210" s="46"/>
      <c r="Y210" s="46"/>
      <c r="AY210" s="25"/>
    </row>
    <row r="211" spans="1:51" x14ac:dyDescent="0.25">
      <c r="A211" s="46"/>
      <c r="C211" s="46"/>
      <c r="G211" s="45"/>
      <c r="H211" s="45"/>
      <c r="J211" s="46"/>
      <c r="L211" s="46"/>
      <c r="O211" s="45"/>
      <c r="P211" s="45"/>
      <c r="Q211" s="45"/>
      <c r="V211" s="46"/>
      <c r="W211" s="46"/>
      <c r="X211" s="46"/>
      <c r="Y211" s="46"/>
      <c r="AY211" s="25"/>
    </row>
    <row r="212" spans="1:51" x14ac:dyDescent="0.25">
      <c r="A212" s="46"/>
      <c r="C212" s="46"/>
      <c r="G212" s="45"/>
      <c r="H212" s="45"/>
      <c r="J212" s="46"/>
      <c r="L212" s="46"/>
      <c r="O212" s="45"/>
      <c r="P212" s="45"/>
      <c r="Q212" s="45"/>
      <c r="V212" s="46"/>
      <c r="W212" s="46"/>
      <c r="X212" s="46"/>
      <c r="Y212" s="46"/>
      <c r="AY212" s="25"/>
    </row>
    <row r="213" spans="1:51" x14ac:dyDescent="0.25">
      <c r="A213" s="46"/>
      <c r="C213" s="46"/>
      <c r="G213" s="45"/>
      <c r="H213" s="45"/>
      <c r="J213" s="46"/>
      <c r="L213" s="46"/>
      <c r="O213" s="45"/>
      <c r="P213" s="45"/>
      <c r="Q213" s="45"/>
      <c r="V213" s="46"/>
      <c r="W213" s="46"/>
      <c r="X213" s="46"/>
      <c r="Y213" s="46"/>
      <c r="AY213" s="25"/>
    </row>
    <row r="214" spans="1:51" x14ac:dyDescent="0.25">
      <c r="A214" s="46"/>
      <c r="C214" s="46"/>
      <c r="G214" s="45"/>
      <c r="H214" s="45"/>
      <c r="J214" s="46"/>
      <c r="L214" s="46"/>
      <c r="O214" s="45"/>
      <c r="P214" s="45"/>
      <c r="Q214" s="45"/>
      <c r="V214" s="46"/>
      <c r="W214" s="46"/>
      <c r="X214" s="46"/>
      <c r="Y214" s="46"/>
      <c r="AY214" s="25"/>
    </row>
    <row r="215" spans="1:51" x14ac:dyDescent="0.25">
      <c r="A215" s="46"/>
      <c r="C215" s="46"/>
      <c r="G215" s="45"/>
      <c r="H215" s="45"/>
      <c r="J215" s="46"/>
      <c r="L215" s="46"/>
      <c r="O215" s="45"/>
      <c r="P215" s="45"/>
      <c r="Q215" s="45"/>
      <c r="V215" s="46"/>
      <c r="W215" s="46"/>
      <c r="X215" s="46"/>
      <c r="Y215" s="46"/>
      <c r="AY215" s="25"/>
    </row>
    <row r="216" spans="1:51" x14ac:dyDescent="0.25">
      <c r="A216" s="46"/>
      <c r="C216" s="46"/>
      <c r="G216" s="45"/>
      <c r="H216" s="45"/>
      <c r="J216" s="46"/>
      <c r="L216" s="46"/>
      <c r="O216" s="45"/>
      <c r="P216" s="45"/>
      <c r="Q216" s="45"/>
      <c r="V216" s="46"/>
      <c r="W216" s="46"/>
      <c r="X216" s="46"/>
      <c r="Y216" s="46"/>
      <c r="AY216" s="25"/>
    </row>
    <row r="217" spans="1:51" x14ac:dyDescent="0.25">
      <c r="A217" s="46"/>
      <c r="C217" s="46"/>
      <c r="G217" s="45"/>
      <c r="H217" s="45"/>
      <c r="J217" s="46"/>
      <c r="L217" s="46"/>
      <c r="O217" s="45"/>
      <c r="P217" s="45"/>
      <c r="Q217" s="45"/>
      <c r="V217" s="46"/>
      <c r="W217" s="46"/>
      <c r="X217" s="46"/>
      <c r="Y217" s="46"/>
      <c r="AY217" s="25"/>
    </row>
    <row r="218" spans="1:51" x14ac:dyDescent="0.25">
      <c r="A218" s="46"/>
      <c r="C218" s="46"/>
      <c r="G218" s="45"/>
      <c r="H218" s="45"/>
      <c r="J218" s="46"/>
      <c r="L218" s="46"/>
      <c r="O218" s="45"/>
      <c r="P218" s="45"/>
      <c r="Q218" s="45"/>
      <c r="V218" s="46"/>
      <c r="W218" s="46"/>
      <c r="X218" s="46"/>
      <c r="Y218" s="46"/>
      <c r="AY218" s="25"/>
    </row>
    <row r="219" spans="1:51" x14ac:dyDescent="0.25">
      <c r="A219" s="46"/>
      <c r="C219" s="46"/>
      <c r="G219" s="45"/>
      <c r="H219" s="45"/>
      <c r="J219" s="46"/>
      <c r="L219" s="46"/>
      <c r="O219" s="45"/>
      <c r="P219" s="45"/>
      <c r="Q219" s="45"/>
      <c r="V219" s="46"/>
      <c r="W219" s="46"/>
      <c r="X219" s="46"/>
      <c r="Y219" s="46"/>
      <c r="AY219" s="25"/>
    </row>
    <row r="220" spans="1:51" x14ac:dyDescent="0.25">
      <c r="A220" s="46"/>
      <c r="C220" s="46"/>
      <c r="G220" s="45"/>
      <c r="H220" s="45"/>
      <c r="J220" s="46"/>
      <c r="L220" s="46"/>
      <c r="O220" s="45"/>
      <c r="P220" s="45"/>
      <c r="Q220" s="45"/>
      <c r="V220" s="46"/>
      <c r="W220" s="46"/>
      <c r="X220" s="46"/>
      <c r="Y220" s="46"/>
      <c r="AY220" s="25"/>
    </row>
    <row r="221" spans="1:51" x14ac:dyDescent="0.25">
      <c r="A221" s="46"/>
      <c r="C221" s="46"/>
      <c r="G221" s="45"/>
      <c r="H221" s="45"/>
      <c r="J221" s="46"/>
      <c r="L221" s="46"/>
      <c r="O221" s="45"/>
      <c r="P221" s="45"/>
      <c r="Q221" s="45"/>
      <c r="V221" s="46"/>
      <c r="W221" s="46"/>
      <c r="X221" s="46"/>
      <c r="Y221" s="46"/>
      <c r="AY221" s="25"/>
    </row>
    <row r="222" spans="1:51" x14ac:dyDescent="0.25">
      <c r="AY222" s="25"/>
    </row>
    <row r="223" spans="1:51" x14ac:dyDescent="0.25">
      <c r="AY223" s="25"/>
    </row>
    <row r="224" spans="1:51" x14ac:dyDescent="0.25">
      <c r="AY224" s="25"/>
    </row>
    <row r="225" spans="51:51" x14ac:dyDescent="0.25">
      <c r="AY225" s="25"/>
    </row>
    <row r="226" spans="51:51" x14ac:dyDescent="0.25">
      <c r="AY226" s="25"/>
    </row>
    <row r="227" spans="51:51" x14ac:dyDescent="0.25">
      <c r="AY227" s="25"/>
    </row>
    <row r="228" spans="51:51" x14ac:dyDescent="0.25">
      <c r="AY228" s="25"/>
    </row>
    <row r="229" spans="51:51" x14ac:dyDescent="0.25">
      <c r="AY229" s="25"/>
    </row>
    <row r="230" spans="51:51" x14ac:dyDescent="0.25">
      <c r="AY230" s="25"/>
    </row>
    <row r="231" spans="51:51" x14ac:dyDescent="0.25">
      <c r="AY231" s="25"/>
    </row>
    <row r="232" spans="51:51" x14ac:dyDescent="0.25">
      <c r="AY232" s="25"/>
    </row>
    <row r="233" spans="51:51" x14ac:dyDescent="0.25">
      <c r="AY233" s="25"/>
    </row>
    <row r="234" spans="51:51" x14ac:dyDescent="0.25">
      <c r="AY234" s="25"/>
    </row>
    <row r="235" spans="51:51" x14ac:dyDescent="0.25">
      <c r="AY235" s="25"/>
    </row>
    <row r="236" spans="51:51" x14ac:dyDescent="0.25">
      <c r="AY236" s="25"/>
    </row>
    <row r="237" spans="51:51" x14ac:dyDescent="0.25">
      <c r="AY237" s="25"/>
    </row>
    <row r="238" spans="51:51" x14ac:dyDescent="0.25">
      <c r="AY238" s="25"/>
    </row>
    <row r="239" spans="51:51" x14ac:dyDescent="0.25">
      <c r="AY239" s="25"/>
    </row>
    <row r="240" spans="51:51" x14ac:dyDescent="0.25">
      <c r="AY240" s="25"/>
    </row>
    <row r="241" spans="51:51" x14ac:dyDescent="0.25">
      <c r="AY241" s="25"/>
    </row>
    <row r="242" spans="51:51" x14ac:dyDescent="0.25">
      <c r="AY242" s="25"/>
    </row>
    <row r="243" spans="51:51" x14ac:dyDescent="0.25">
      <c r="AY243" s="25"/>
    </row>
    <row r="244" spans="51:51" x14ac:dyDescent="0.25">
      <c r="AY244" s="25"/>
    </row>
    <row r="245" spans="51:51" x14ac:dyDescent="0.25">
      <c r="AY245" s="25"/>
    </row>
    <row r="246" spans="51:51" x14ac:dyDescent="0.25">
      <c r="AY246" s="25"/>
    </row>
    <row r="247" spans="51:51" x14ac:dyDescent="0.25">
      <c r="AY247" s="25"/>
    </row>
    <row r="248" spans="51:51" x14ac:dyDescent="0.25">
      <c r="AY248" s="25"/>
    </row>
    <row r="249" spans="51:51" x14ac:dyDescent="0.25">
      <c r="AY249" s="25"/>
    </row>
    <row r="250" spans="51:51" x14ac:dyDescent="0.25">
      <c r="AY250" s="25"/>
    </row>
    <row r="251" spans="51:51" x14ac:dyDescent="0.25">
      <c r="AY251" s="25"/>
    </row>
    <row r="252" spans="51:51" x14ac:dyDescent="0.25">
      <c r="AY252" s="25"/>
    </row>
    <row r="253" spans="51:51" x14ac:dyDescent="0.25">
      <c r="AY253" s="25"/>
    </row>
    <row r="254" spans="51:51" x14ac:dyDescent="0.25">
      <c r="AY254" s="25"/>
    </row>
    <row r="255" spans="51:51" x14ac:dyDescent="0.25">
      <c r="AY255" s="25"/>
    </row>
    <row r="256" spans="51:51" x14ac:dyDescent="0.25">
      <c r="AY256" s="25"/>
    </row>
    <row r="257" spans="51:51" x14ac:dyDescent="0.25">
      <c r="AY257" s="25"/>
    </row>
    <row r="258" spans="51:51" x14ac:dyDescent="0.25">
      <c r="AY258" s="25"/>
    </row>
    <row r="259" spans="51:51" x14ac:dyDescent="0.25">
      <c r="AY259" s="25"/>
    </row>
    <row r="260" spans="51:51" x14ac:dyDescent="0.25">
      <c r="AY260" s="25"/>
    </row>
    <row r="261" spans="51:51" x14ac:dyDescent="0.25">
      <c r="AY261" s="25"/>
    </row>
    <row r="262" spans="51:51" x14ac:dyDescent="0.25">
      <c r="AY262" s="25"/>
    </row>
    <row r="263" spans="51:51" x14ac:dyDescent="0.25">
      <c r="AY263" s="25"/>
    </row>
    <row r="264" spans="51:51" x14ac:dyDescent="0.25">
      <c r="AY264" s="25"/>
    </row>
    <row r="265" spans="51:51" x14ac:dyDescent="0.25">
      <c r="AY265" s="25"/>
    </row>
    <row r="266" spans="51:51" x14ac:dyDescent="0.25">
      <c r="AY266" s="25"/>
    </row>
    <row r="267" spans="51:51" x14ac:dyDescent="0.25">
      <c r="AY267" s="25"/>
    </row>
    <row r="268" spans="51:51" x14ac:dyDescent="0.25">
      <c r="AY268" s="25"/>
    </row>
    <row r="269" spans="51:51" x14ac:dyDescent="0.25">
      <c r="AY269" s="25"/>
    </row>
    <row r="270" spans="51:51" x14ac:dyDescent="0.25">
      <c r="AY270" s="25"/>
    </row>
    <row r="271" spans="51:51" x14ac:dyDescent="0.25">
      <c r="AY271" s="25"/>
    </row>
    <row r="272" spans="51:51" x14ac:dyDescent="0.25">
      <c r="AY272" s="25"/>
    </row>
    <row r="273" spans="51:51" x14ac:dyDescent="0.25">
      <c r="AY273" s="25"/>
    </row>
    <row r="274" spans="51:51" x14ac:dyDescent="0.25">
      <c r="AY274" s="25"/>
    </row>
    <row r="275" spans="51:51" x14ac:dyDescent="0.25">
      <c r="AY275" s="25"/>
    </row>
    <row r="276" spans="51:51" x14ac:dyDescent="0.25">
      <c r="AY276" s="25"/>
    </row>
    <row r="277" spans="51:51" x14ac:dyDescent="0.25">
      <c r="AY277" s="25"/>
    </row>
    <row r="278" spans="51:51" x14ac:dyDescent="0.25">
      <c r="AY278" s="25"/>
    </row>
    <row r="279" spans="51:51" x14ac:dyDescent="0.25">
      <c r="AY279" s="25"/>
    </row>
    <row r="280" spans="51:51" x14ac:dyDescent="0.25">
      <c r="AY280" s="25"/>
    </row>
    <row r="281" spans="51:51" x14ac:dyDescent="0.25">
      <c r="AY281" s="25"/>
    </row>
    <row r="282" spans="51:51" x14ac:dyDescent="0.25">
      <c r="AY282" s="25"/>
    </row>
    <row r="283" spans="51:51" x14ac:dyDescent="0.25">
      <c r="AY283" s="25"/>
    </row>
    <row r="284" spans="51:51" x14ac:dyDescent="0.25">
      <c r="AY284" s="25"/>
    </row>
    <row r="285" spans="51:51" x14ac:dyDescent="0.25">
      <c r="AY285" s="25"/>
    </row>
    <row r="286" spans="51:51" x14ac:dyDescent="0.25">
      <c r="AY286" s="25"/>
    </row>
    <row r="287" spans="51:51" x14ac:dyDescent="0.25">
      <c r="AY287" s="25"/>
    </row>
    <row r="288" spans="51:51" x14ac:dyDescent="0.25">
      <c r="AY288" s="25"/>
    </row>
    <row r="289" spans="51:51" x14ac:dyDescent="0.25">
      <c r="AY289" s="25"/>
    </row>
    <row r="290" spans="51:51" x14ac:dyDescent="0.25">
      <c r="AY290" s="25"/>
    </row>
    <row r="291" spans="51:51" x14ac:dyDescent="0.25">
      <c r="AY291" s="25"/>
    </row>
    <row r="292" spans="51:51" x14ac:dyDescent="0.25">
      <c r="AY292" s="25"/>
    </row>
    <row r="293" spans="51:51" x14ac:dyDescent="0.25">
      <c r="AY293" s="25"/>
    </row>
    <row r="294" spans="51:51" x14ac:dyDescent="0.25">
      <c r="AY294" s="25"/>
    </row>
    <row r="295" spans="51:51" x14ac:dyDescent="0.25">
      <c r="AY295" s="25"/>
    </row>
    <row r="296" spans="51:51" x14ac:dyDescent="0.25">
      <c r="AY296" s="25"/>
    </row>
    <row r="297" spans="51:51" x14ac:dyDescent="0.25">
      <c r="AY297" s="25"/>
    </row>
    <row r="298" spans="51:51" x14ac:dyDescent="0.25">
      <c r="AY298" s="25"/>
    </row>
    <row r="299" spans="51:51" x14ac:dyDescent="0.25">
      <c r="AY299" s="25"/>
    </row>
    <row r="300" spans="51:51" x14ac:dyDescent="0.25">
      <c r="AY300" s="25"/>
    </row>
    <row r="301" spans="51:51" x14ac:dyDescent="0.25">
      <c r="AY301" s="25"/>
    </row>
    <row r="302" spans="51:51" x14ac:dyDescent="0.25">
      <c r="AY302" s="25"/>
    </row>
    <row r="303" spans="51:51" x14ac:dyDescent="0.25">
      <c r="AY303" s="25"/>
    </row>
    <row r="304" spans="51:51" x14ac:dyDescent="0.25">
      <c r="AY304" s="25"/>
    </row>
    <row r="305" spans="51:51" x14ac:dyDescent="0.25">
      <c r="AY305" s="25"/>
    </row>
    <row r="306" spans="51:51" x14ac:dyDescent="0.25">
      <c r="AY306" s="25"/>
    </row>
    <row r="307" spans="51:51" x14ac:dyDescent="0.25">
      <c r="AY307" s="25"/>
    </row>
    <row r="308" spans="51:51" x14ac:dyDescent="0.25">
      <c r="AY308" s="25"/>
    </row>
    <row r="309" spans="51:51" x14ac:dyDescent="0.25">
      <c r="AY309" s="25"/>
    </row>
    <row r="310" spans="51:51" x14ac:dyDescent="0.25">
      <c r="AY310" s="25"/>
    </row>
    <row r="311" spans="51:51" x14ac:dyDescent="0.25">
      <c r="AY311" s="25"/>
    </row>
    <row r="312" spans="51:51" x14ac:dyDescent="0.25">
      <c r="AY312" s="25"/>
    </row>
    <row r="313" spans="51:51" x14ac:dyDescent="0.25">
      <c r="AY313" s="25"/>
    </row>
    <row r="314" spans="51:51" x14ac:dyDescent="0.25">
      <c r="AY314" s="25"/>
    </row>
    <row r="315" spans="51:51" x14ac:dyDescent="0.25">
      <c r="AY315" s="25"/>
    </row>
    <row r="316" spans="51:51" x14ac:dyDescent="0.25">
      <c r="AY316" s="25"/>
    </row>
    <row r="317" spans="51:51" x14ac:dyDescent="0.25">
      <c r="AY317" s="25"/>
    </row>
    <row r="318" spans="51:51" x14ac:dyDescent="0.25">
      <c r="AY318" s="25"/>
    </row>
    <row r="319" spans="51:51" x14ac:dyDescent="0.25">
      <c r="AY319" s="25"/>
    </row>
    <row r="320" spans="51:51" x14ac:dyDescent="0.25">
      <c r="AY320" s="25"/>
    </row>
    <row r="321" spans="51:51" x14ac:dyDescent="0.25">
      <c r="AY321" s="25"/>
    </row>
    <row r="322" spans="51:51" x14ac:dyDescent="0.25">
      <c r="AY322" s="25"/>
    </row>
    <row r="323" spans="51:51" x14ac:dyDescent="0.25">
      <c r="AY323" s="25"/>
    </row>
    <row r="324" spans="51:51" x14ac:dyDescent="0.25">
      <c r="AY324" s="25"/>
    </row>
    <row r="325" spans="51:51" x14ac:dyDescent="0.25">
      <c r="AY325" s="25"/>
    </row>
    <row r="326" spans="51:51" x14ac:dyDescent="0.25">
      <c r="AY326" s="25"/>
    </row>
    <row r="327" spans="51:51" x14ac:dyDescent="0.25">
      <c r="AY327" s="25"/>
    </row>
    <row r="328" spans="51:51" x14ac:dyDescent="0.25">
      <c r="AY328" s="25"/>
    </row>
    <row r="329" spans="51:51" x14ac:dyDescent="0.25">
      <c r="AY329" s="25"/>
    </row>
    <row r="330" spans="51:51" x14ac:dyDescent="0.25">
      <c r="AY330" s="25"/>
    </row>
    <row r="331" spans="51:51" x14ac:dyDescent="0.25">
      <c r="AY331" s="25"/>
    </row>
    <row r="332" spans="51:51" x14ac:dyDescent="0.25">
      <c r="AY332" s="25"/>
    </row>
    <row r="333" spans="51:51" x14ac:dyDescent="0.25">
      <c r="AY333" s="25"/>
    </row>
    <row r="334" spans="51:51" x14ac:dyDescent="0.25">
      <c r="AY334" s="25"/>
    </row>
    <row r="335" spans="51:51" x14ac:dyDescent="0.25">
      <c r="AY335" s="25"/>
    </row>
    <row r="336" spans="51:51" x14ac:dyDescent="0.25">
      <c r="AY336" s="25"/>
    </row>
    <row r="337" spans="51:51" x14ac:dyDescent="0.25">
      <c r="AY337" s="25"/>
    </row>
    <row r="338" spans="51:51" x14ac:dyDescent="0.25">
      <c r="AY338" s="25"/>
    </row>
    <row r="339" spans="51:51" x14ac:dyDescent="0.25">
      <c r="AY339" s="25"/>
    </row>
    <row r="340" spans="51:51" x14ac:dyDescent="0.25">
      <c r="AY340" s="25"/>
    </row>
    <row r="341" spans="51:51" x14ac:dyDescent="0.25">
      <c r="AY341" s="25"/>
    </row>
    <row r="342" spans="51:51" x14ac:dyDescent="0.25">
      <c r="AY342" s="25"/>
    </row>
    <row r="343" spans="51:51" x14ac:dyDescent="0.25">
      <c r="AY343" s="25"/>
    </row>
    <row r="344" spans="51:51" x14ac:dyDescent="0.25">
      <c r="AY344" s="25"/>
    </row>
    <row r="345" spans="51:51" x14ac:dyDescent="0.25">
      <c r="AY345" s="25"/>
    </row>
  </sheetData>
  <pageMargins left="0.7" right="0.7" top="0.75" bottom="0.75" header="0.3" footer="0.3"/>
  <pageSetup orientation="portrait" horizontalDpi="4294967295" verticalDpi="4294967295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F2261-9921-4EAA-BE65-EED29A92E4E2}">
  <dimension ref="A1:J86"/>
  <sheetViews>
    <sheetView workbookViewId="0">
      <selection activeCell="I21" sqref="I21"/>
    </sheetView>
  </sheetViews>
  <sheetFormatPr defaultRowHeight="15" x14ac:dyDescent="0.25"/>
  <cols>
    <col min="1" max="1" width="18.85546875" customWidth="1"/>
    <col min="2" max="2" width="25.7109375" customWidth="1"/>
    <col min="4" max="4" width="14.5703125" customWidth="1"/>
    <col min="5" max="5" width="12.85546875" customWidth="1"/>
    <col min="6" max="6" width="14.28515625" style="20" customWidth="1"/>
    <col min="7" max="7" width="12.5703125" style="20" customWidth="1"/>
    <col min="9" max="9" width="40.5703125" customWidth="1"/>
    <col min="10" max="10" width="44" customWidth="1"/>
  </cols>
  <sheetData>
    <row r="1" spans="1:10" x14ac:dyDescent="0.25">
      <c r="A1" t="s">
        <v>5</v>
      </c>
      <c r="B1" t="s">
        <v>2</v>
      </c>
      <c r="C1" t="s">
        <v>0</v>
      </c>
      <c r="D1" t="s">
        <v>10</v>
      </c>
      <c r="E1" t="s">
        <v>9</v>
      </c>
      <c r="F1" s="20" t="s">
        <v>1012</v>
      </c>
      <c r="G1" s="20" t="s">
        <v>1013</v>
      </c>
      <c r="H1" t="s">
        <v>1014</v>
      </c>
      <c r="I1" t="s">
        <v>1015</v>
      </c>
      <c r="J1" t="s">
        <v>924</v>
      </c>
    </row>
    <row r="2" spans="1:10" x14ac:dyDescent="0.25">
      <c r="A2" t="s">
        <v>226</v>
      </c>
      <c r="B2" t="s">
        <v>224</v>
      </c>
      <c r="C2" t="s">
        <v>19</v>
      </c>
      <c r="D2">
        <v>35.433019420000001</v>
      </c>
      <c r="E2">
        <v>-76.715017990000007</v>
      </c>
      <c r="F2" s="20">
        <v>2009</v>
      </c>
      <c r="G2" s="20">
        <v>2022</v>
      </c>
      <c r="H2" t="s">
        <v>26</v>
      </c>
      <c r="I2" t="s">
        <v>233</v>
      </c>
    </row>
    <row r="3" spans="1:10" x14ac:dyDescent="0.25">
      <c r="A3" t="s">
        <v>23</v>
      </c>
      <c r="B3" t="s">
        <v>21</v>
      </c>
      <c r="C3" t="s">
        <v>19</v>
      </c>
      <c r="D3">
        <v>34.848538658000002</v>
      </c>
      <c r="E3">
        <v>-76.701595717000004</v>
      </c>
      <c r="F3" s="20">
        <v>2007</v>
      </c>
      <c r="G3" s="20">
        <v>2022</v>
      </c>
      <c r="H3" t="s">
        <v>26</v>
      </c>
    </row>
    <row r="4" spans="1:10" x14ac:dyDescent="0.25">
      <c r="A4" t="s">
        <v>35</v>
      </c>
      <c r="B4" t="s">
        <v>33</v>
      </c>
      <c r="C4" t="s">
        <v>19</v>
      </c>
      <c r="D4">
        <v>35.679113987080797</v>
      </c>
      <c r="E4">
        <v>-75.794222637215</v>
      </c>
      <c r="F4" s="20">
        <v>2009</v>
      </c>
      <c r="G4" s="20">
        <v>2022</v>
      </c>
      <c r="H4" t="s">
        <v>26</v>
      </c>
    </row>
    <row r="5" spans="1:10" x14ac:dyDescent="0.25">
      <c r="A5" t="s">
        <v>53</v>
      </c>
      <c r="B5" t="s">
        <v>51</v>
      </c>
      <c r="C5" t="s">
        <v>19</v>
      </c>
      <c r="D5">
        <v>35.039586906881297</v>
      </c>
      <c r="E5">
        <v>-77.042409509076506</v>
      </c>
      <c r="F5" s="20">
        <v>2007</v>
      </c>
      <c r="G5" s="20">
        <v>2022</v>
      </c>
      <c r="H5" t="s">
        <v>26</v>
      </c>
    </row>
    <row r="6" spans="1:10" x14ac:dyDescent="0.25">
      <c r="A6" t="s">
        <v>43</v>
      </c>
      <c r="B6" t="s">
        <v>41</v>
      </c>
      <c r="C6" t="s">
        <v>19</v>
      </c>
      <c r="D6">
        <v>34.833254851</v>
      </c>
      <c r="E6">
        <v>-76.433775085999997</v>
      </c>
      <c r="F6" s="20">
        <v>2007</v>
      </c>
      <c r="G6" s="20">
        <v>2022</v>
      </c>
      <c r="H6" t="s">
        <v>45</v>
      </c>
    </row>
    <row r="7" spans="1:10" x14ac:dyDescent="0.25">
      <c r="A7" t="s">
        <v>61</v>
      </c>
      <c r="B7" t="s">
        <v>59</v>
      </c>
      <c r="C7" t="s">
        <v>19</v>
      </c>
      <c r="D7">
        <v>35.25401651</v>
      </c>
      <c r="E7">
        <v>-75.561861120000003</v>
      </c>
      <c r="F7" s="20">
        <v>1988</v>
      </c>
      <c r="G7" s="20">
        <v>2022</v>
      </c>
      <c r="H7" t="s">
        <v>26</v>
      </c>
    </row>
    <row r="8" spans="1:10" x14ac:dyDescent="0.25">
      <c r="A8" t="s">
        <v>68</v>
      </c>
      <c r="B8" t="s">
        <v>66</v>
      </c>
      <c r="C8" t="s">
        <v>19</v>
      </c>
      <c r="D8">
        <v>34.742619920000003</v>
      </c>
      <c r="E8">
        <v>-76.984740849000005</v>
      </c>
      <c r="F8" s="20">
        <v>2007</v>
      </c>
      <c r="G8" s="20">
        <v>2022</v>
      </c>
      <c r="H8" t="s">
        <v>45</v>
      </c>
    </row>
    <row r="9" spans="1:10" x14ac:dyDescent="0.25">
      <c r="A9" t="s">
        <v>75</v>
      </c>
      <c r="B9" t="s">
        <v>73</v>
      </c>
      <c r="C9" t="s">
        <v>19</v>
      </c>
      <c r="D9">
        <v>35.926347470000003</v>
      </c>
      <c r="E9">
        <v>-75.853857869999999</v>
      </c>
      <c r="F9" s="20">
        <v>2003</v>
      </c>
      <c r="G9" s="20">
        <v>2022</v>
      </c>
      <c r="H9" t="s">
        <v>26</v>
      </c>
    </row>
    <row r="10" spans="1:10" x14ac:dyDescent="0.25">
      <c r="A10" t="s">
        <v>83</v>
      </c>
      <c r="B10" t="s">
        <v>81</v>
      </c>
      <c r="C10" t="s">
        <v>19</v>
      </c>
      <c r="D10">
        <v>35.990868899181699</v>
      </c>
      <c r="E10">
        <v>-75.668070809672002</v>
      </c>
      <c r="F10" s="20">
        <v>2009</v>
      </c>
      <c r="G10" s="20">
        <v>2022</v>
      </c>
      <c r="H10" t="s">
        <v>26</v>
      </c>
    </row>
    <row r="11" spans="1:10" x14ac:dyDescent="0.25">
      <c r="A11" t="s">
        <v>90</v>
      </c>
      <c r="B11" t="s">
        <v>88</v>
      </c>
      <c r="C11" t="s">
        <v>19</v>
      </c>
      <c r="D11">
        <v>35.724481390000001</v>
      </c>
      <c r="E11">
        <v>-76.193856719999999</v>
      </c>
      <c r="F11" s="20">
        <v>2004</v>
      </c>
      <c r="G11" s="20">
        <v>2022</v>
      </c>
      <c r="H11" t="s">
        <v>45</v>
      </c>
    </row>
    <row r="12" spans="1:10" x14ac:dyDescent="0.25">
      <c r="A12" t="s">
        <v>111</v>
      </c>
      <c r="B12" t="s">
        <v>109</v>
      </c>
      <c r="C12" t="s">
        <v>19</v>
      </c>
      <c r="D12">
        <v>34.941759542</v>
      </c>
      <c r="E12">
        <v>-76.935650129999999</v>
      </c>
      <c r="F12" s="20">
        <v>2007</v>
      </c>
      <c r="G12" s="20">
        <v>2022</v>
      </c>
      <c r="H12" t="s">
        <v>26</v>
      </c>
    </row>
    <row r="13" spans="1:10" x14ac:dyDescent="0.25">
      <c r="A13" t="s">
        <v>97</v>
      </c>
      <c r="B13" t="s">
        <v>95</v>
      </c>
      <c r="C13" t="s">
        <v>19</v>
      </c>
      <c r="D13">
        <v>35.890487649999997</v>
      </c>
      <c r="E13">
        <v>-75.919985929999996</v>
      </c>
      <c r="F13" s="20">
        <v>2003</v>
      </c>
      <c r="G13" s="20">
        <v>2022</v>
      </c>
      <c r="H13" t="s">
        <v>26</v>
      </c>
    </row>
    <row r="14" spans="1:10" x14ac:dyDescent="0.25">
      <c r="A14" t="s">
        <v>118</v>
      </c>
      <c r="B14" t="s">
        <v>116</v>
      </c>
      <c r="C14" t="s">
        <v>19</v>
      </c>
      <c r="D14">
        <v>35.4733044883125</v>
      </c>
      <c r="E14">
        <v>-76.9284959093266</v>
      </c>
      <c r="F14" s="20">
        <v>2009</v>
      </c>
      <c r="G14" s="20">
        <v>2022</v>
      </c>
      <c r="H14" t="s">
        <v>26</v>
      </c>
    </row>
    <row r="15" spans="1:10" x14ac:dyDescent="0.25">
      <c r="A15" t="s">
        <v>126</v>
      </c>
      <c r="B15" t="s">
        <v>124</v>
      </c>
      <c r="C15" t="s">
        <v>19</v>
      </c>
      <c r="D15">
        <v>35.472302582182898</v>
      </c>
      <c r="E15">
        <v>-76.928009122113593</v>
      </c>
      <c r="F15" s="20">
        <v>2009</v>
      </c>
      <c r="G15" s="20">
        <v>2022</v>
      </c>
      <c r="H15" t="s">
        <v>26</v>
      </c>
    </row>
    <row r="16" spans="1:10" x14ac:dyDescent="0.25">
      <c r="A16" t="s">
        <v>104</v>
      </c>
      <c r="B16" t="s">
        <v>102</v>
      </c>
      <c r="C16" t="s">
        <v>19</v>
      </c>
      <c r="D16">
        <v>35.971950148918097</v>
      </c>
      <c r="E16">
        <v>-75.654002973814897</v>
      </c>
      <c r="F16" s="20">
        <v>2009</v>
      </c>
      <c r="G16" s="20">
        <v>2022</v>
      </c>
      <c r="H16" t="s">
        <v>26</v>
      </c>
    </row>
    <row r="17" spans="1:10" x14ac:dyDescent="0.25">
      <c r="A17" t="s">
        <v>134</v>
      </c>
      <c r="B17" t="s">
        <v>132</v>
      </c>
      <c r="C17" t="s">
        <v>19</v>
      </c>
      <c r="D17">
        <v>35.467942389999997</v>
      </c>
      <c r="E17">
        <v>-77.009042890000003</v>
      </c>
      <c r="F17" s="20">
        <v>2012</v>
      </c>
      <c r="G17" s="20">
        <v>2022</v>
      </c>
      <c r="H17" t="s">
        <v>26</v>
      </c>
    </row>
    <row r="18" spans="1:10" x14ac:dyDescent="0.25">
      <c r="A18" t="s">
        <v>141</v>
      </c>
      <c r="B18" t="s">
        <v>139</v>
      </c>
      <c r="C18" t="s">
        <v>19</v>
      </c>
      <c r="D18">
        <v>34.826689999999999</v>
      </c>
      <c r="E18">
        <v>-77.176479999999998</v>
      </c>
      <c r="F18" s="20">
        <v>2007</v>
      </c>
      <c r="G18" s="20">
        <v>2022</v>
      </c>
      <c r="H18" t="s">
        <v>26</v>
      </c>
    </row>
    <row r="19" spans="1:10" x14ac:dyDescent="0.25">
      <c r="A19" t="s">
        <v>148</v>
      </c>
      <c r="B19" t="s">
        <v>146</v>
      </c>
      <c r="C19" t="s">
        <v>19</v>
      </c>
      <c r="D19">
        <v>35.42403006</v>
      </c>
      <c r="E19">
        <v>-76.901658159999997</v>
      </c>
      <c r="F19" s="20">
        <v>2012</v>
      </c>
      <c r="G19" s="20">
        <v>2022</v>
      </c>
      <c r="H19" t="s">
        <v>26</v>
      </c>
    </row>
    <row r="20" spans="1:10" x14ac:dyDescent="0.25">
      <c r="A20" t="s">
        <v>162</v>
      </c>
      <c r="B20" t="s">
        <v>160</v>
      </c>
      <c r="C20" t="s">
        <v>19</v>
      </c>
      <c r="D20">
        <v>36.28535746</v>
      </c>
      <c r="E20">
        <v>-75.979529799999995</v>
      </c>
      <c r="F20" s="20">
        <v>2006</v>
      </c>
      <c r="G20" s="20">
        <v>2022</v>
      </c>
      <c r="H20" t="s">
        <v>45</v>
      </c>
    </row>
    <row r="21" spans="1:10" x14ac:dyDescent="0.25">
      <c r="A21" t="s">
        <v>155</v>
      </c>
      <c r="B21" t="s">
        <v>153</v>
      </c>
      <c r="C21" t="s">
        <v>19</v>
      </c>
      <c r="D21">
        <v>36.083014689999999</v>
      </c>
      <c r="E21">
        <v>-75.724222960000006</v>
      </c>
      <c r="F21" s="20">
        <v>1988</v>
      </c>
      <c r="G21" s="20">
        <v>2022</v>
      </c>
      <c r="H21" t="s">
        <v>26</v>
      </c>
    </row>
    <row r="22" spans="1:10" x14ac:dyDescent="0.25">
      <c r="A22" t="s">
        <v>169</v>
      </c>
      <c r="B22" t="s">
        <v>167</v>
      </c>
      <c r="C22" t="s">
        <v>19</v>
      </c>
      <c r="D22">
        <v>36.389929100000003</v>
      </c>
      <c r="E22">
        <v>-75.834204249999999</v>
      </c>
      <c r="F22" s="20">
        <v>2003</v>
      </c>
      <c r="G22" s="20">
        <v>2022</v>
      </c>
      <c r="H22" t="s">
        <v>26</v>
      </c>
    </row>
    <row r="23" spans="1:10" x14ac:dyDescent="0.25">
      <c r="A23" t="s">
        <v>183</v>
      </c>
      <c r="B23" t="s">
        <v>181</v>
      </c>
      <c r="C23" t="s">
        <v>19</v>
      </c>
      <c r="D23">
        <v>35.915415596766501</v>
      </c>
      <c r="E23">
        <v>-76.532676072282499</v>
      </c>
      <c r="F23" s="20">
        <v>2009</v>
      </c>
      <c r="G23" s="20">
        <v>2022</v>
      </c>
      <c r="H23" t="s">
        <v>26</v>
      </c>
    </row>
    <row r="24" spans="1:10" x14ac:dyDescent="0.25">
      <c r="A24" t="s">
        <v>176</v>
      </c>
      <c r="B24" t="s">
        <v>174</v>
      </c>
      <c r="C24" t="s">
        <v>19</v>
      </c>
      <c r="D24">
        <v>34.355847425999997</v>
      </c>
      <c r="E24">
        <v>-78.063403871000006</v>
      </c>
      <c r="F24" s="20">
        <v>2004</v>
      </c>
      <c r="G24" s="20">
        <v>2022</v>
      </c>
      <c r="H24" t="s">
        <v>26</v>
      </c>
    </row>
    <row r="25" spans="1:10" x14ac:dyDescent="0.25">
      <c r="A25" t="s">
        <v>198</v>
      </c>
      <c r="B25" t="s">
        <v>196</v>
      </c>
      <c r="C25" t="s">
        <v>19</v>
      </c>
      <c r="D25">
        <v>35.920679409999998</v>
      </c>
      <c r="E25">
        <v>-75.665063680000003</v>
      </c>
      <c r="F25" s="20">
        <v>2014</v>
      </c>
      <c r="G25" s="20">
        <v>2022</v>
      </c>
      <c r="H25" t="s">
        <v>45</v>
      </c>
    </row>
    <row r="26" spans="1:10" x14ac:dyDescent="0.25">
      <c r="A26" t="s">
        <v>205</v>
      </c>
      <c r="B26" t="s">
        <v>203</v>
      </c>
      <c r="C26" t="s">
        <v>19</v>
      </c>
      <c r="D26">
        <v>35.270035762301802</v>
      </c>
      <c r="E26">
        <v>-76.627596635684796</v>
      </c>
      <c r="F26" s="20">
        <v>2009</v>
      </c>
      <c r="G26" s="20">
        <v>2022</v>
      </c>
      <c r="H26" t="s">
        <v>26</v>
      </c>
    </row>
    <row r="27" spans="1:10" x14ac:dyDescent="0.25">
      <c r="A27" t="s">
        <v>212</v>
      </c>
      <c r="B27" t="s">
        <v>210</v>
      </c>
      <c r="C27" t="s">
        <v>19</v>
      </c>
      <c r="D27">
        <v>35.267268494226798</v>
      </c>
      <c r="E27">
        <v>-76.628222847282998</v>
      </c>
      <c r="F27" s="20">
        <v>2009</v>
      </c>
      <c r="G27" s="20">
        <v>2022</v>
      </c>
      <c r="H27" t="s">
        <v>26</v>
      </c>
    </row>
    <row r="28" spans="1:10" x14ac:dyDescent="0.25">
      <c r="A28" t="s">
        <v>191</v>
      </c>
      <c r="B28" t="s">
        <v>189</v>
      </c>
      <c r="C28" t="s">
        <v>19</v>
      </c>
      <c r="D28">
        <v>36.018169559999997</v>
      </c>
      <c r="E28">
        <v>-76.745586090000003</v>
      </c>
      <c r="F28" s="20">
        <v>2008</v>
      </c>
      <c r="G28" s="20">
        <v>2022</v>
      </c>
      <c r="H28" t="s">
        <v>26</v>
      </c>
    </row>
    <row r="29" spans="1:10" x14ac:dyDescent="0.25">
      <c r="A29" t="s">
        <v>219</v>
      </c>
      <c r="B29" t="s">
        <v>217</v>
      </c>
      <c r="C29" t="s">
        <v>19</v>
      </c>
      <c r="D29">
        <v>35.960238870503403</v>
      </c>
      <c r="E29">
        <v>-76.722055934537394</v>
      </c>
      <c r="F29" s="20">
        <v>2009</v>
      </c>
      <c r="G29" s="20">
        <v>2022</v>
      </c>
      <c r="H29" t="s">
        <v>26</v>
      </c>
    </row>
    <row r="30" spans="1:10" x14ac:dyDescent="0.25">
      <c r="A30" t="s">
        <v>255</v>
      </c>
      <c r="B30" t="s">
        <v>253</v>
      </c>
      <c r="C30" t="s">
        <v>234</v>
      </c>
      <c r="D30">
        <v>34.991318</v>
      </c>
      <c r="E30">
        <v>-76.540617999999895</v>
      </c>
      <c r="F30" s="20">
        <v>2016</v>
      </c>
      <c r="G30" s="20">
        <v>2021</v>
      </c>
      <c r="H30" t="s">
        <v>257</v>
      </c>
      <c r="I30" t="s">
        <v>258</v>
      </c>
      <c r="J30" t="s">
        <v>1016</v>
      </c>
    </row>
    <row r="31" spans="1:10" x14ac:dyDescent="0.25">
      <c r="A31" t="s">
        <v>296</v>
      </c>
      <c r="B31" t="s">
        <v>294</v>
      </c>
      <c r="C31" t="s">
        <v>234</v>
      </c>
      <c r="D31">
        <v>35.396233474407502</v>
      </c>
      <c r="E31">
        <v>-76.440775343508193</v>
      </c>
      <c r="F31" s="20">
        <v>2016</v>
      </c>
      <c r="G31" s="20">
        <v>2021</v>
      </c>
      <c r="H31" t="s">
        <v>257</v>
      </c>
      <c r="I31" t="s">
        <v>258</v>
      </c>
      <c r="J31" t="s">
        <v>1017</v>
      </c>
    </row>
    <row r="32" spans="1:10" x14ac:dyDescent="0.25">
      <c r="A32" t="s">
        <v>246</v>
      </c>
      <c r="B32" t="s">
        <v>244</v>
      </c>
      <c r="C32" t="s">
        <v>234</v>
      </c>
      <c r="D32">
        <v>36.307972999999897</v>
      </c>
      <c r="E32">
        <v>-75.914223000000007</v>
      </c>
      <c r="F32" s="20">
        <v>2016</v>
      </c>
      <c r="G32" s="20">
        <v>2021</v>
      </c>
      <c r="H32" t="s">
        <v>26</v>
      </c>
      <c r="I32" t="s">
        <v>248</v>
      </c>
    </row>
    <row r="33" spans="1:9" x14ac:dyDescent="0.25">
      <c r="A33" t="s">
        <v>265</v>
      </c>
      <c r="B33" t="s">
        <v>263</v>
      </c>
      <c r="C33" t="s">
        <v>234</v>
      </c>
      <c r="D33">
        <v>35.249220000000001</v>
      </c>
      <c r="E33">
        <v>-76.615941000000007</v>
      </c>
      <c r="F33" s="20">
        <v>2011</v>
      </c>
      <c r="G33" s="20">
        <v>2021</v>
      </c>
      <c r="H33" t="s">
        <v>26</v>
      </c>
      <c r="I33" t="s">
        <v>267</v>
      </c>
    </row>
    <row r="34" spans="1:9" x14ac:dyDescent="0.25">
      <c r="A34" t="s">
        <v>238</v>
      </c>
      <c r="B34" t="s">
        <v>236</v>
      </c>
      <c r="C34" t="s">
        <v>234</v>
      </c>
      <c r="D34">
        <v>35.7877505166962</v>
      </c>
      <c r="E34">
        <v>-75.881066575975794</v>
      </c>
      <c r="F34" s="20">
        <v>2011</v>
      </c>
      <c r="G34" s="20">
        <v>2016</v>
      </c>
      <c r="H34" t="s">
        <v>26</v>
      </c>
    </row>
    <row r="35" spans="1:9" x14ac:dyDescent="0.25">
      <c r="A35" t="s">
        <v>277</v>
      </c>
      <c r="B35" t="s">
        <v>275</v>
      </c>
      <c r="C35" t="s">
        <v>234</v>
      </c>
      <c r="D35">
        <v>35.601862207983501</v>
      </c>
      <c r="E35">
        <v>-75.818565453844201</v>
      </c>
      <c r="F35" s="20">
        <v>2011</v>
      </c>
      <c r="G35" s="20">
        <v>2016</v>
      </c>
      <c r="H35" t="s">
        <v>257</v>
      </c>
    </row>
    <row r="36" spans="1:9" x14ac:dyDescent="0.25">
      <c r="A36" t="s">
        <v>285</v>
      </c>
      <c r="B36" t="s">
        <v>283</v>
      </c>
      <c r="C36" t="s">
        <v>234</v>
      </c>
      <c r="D36">
        <v>34.883623</v>
      </c>
      <c r="E36">
        <v>-76.515964999999994</v>
      </c>
      <c r="F36" s="20">
        <v>2011</v>
      </c>
      <c r="G36" s="20">
        <v>2022</v>
      </c>
      <c r="H36" t="s">
        <v>45</v>
      </c>
    </row>
    <row r="37" spans="1:9" x14ac:dyDescent="0.25">
      <c r="A37" t="s">
        <v>304</v>
      </c>
      <c r="B37" t="s">
        <v>302</v>
      </c>
      <c r="C37" t="s">
        <v>234</v>
      </c>
      <c r="D37">
        <v>35.395925768663098</v>
      </c>
      <c r="E37">
        <v>-76.307783480623797</v>
      </c>
      <c r="F37" s="20">
        <v>2011</v>
      </c>
      <c r="G37" s="20">
        <v>2016</v>
      </c>
      <c r="H37" t="s">
        <v>45</v>
      </c>
    </row>
    <row r="38" spans="1:9" x14ac:dyDescent="0.25">
      <c r="A38" t="s">
        <v>359</v>
      </c>
      <c r="B38" t="s">
        <v>356</v>
      </c>
      <c r="C38" t="s">
        <v>309</v>
      </c>
      <c r="D38">
        <v>35.367227999999997</v>
      </c>
      <c r="E38">
        <v>-76.750377</v>
      </c>
      <c r="F38" s="20">
        <v>2010</v>
      </c>
      <c r="G38" s="20">
        <v>2019</v>
      </c>
      <c r="H38" t="s">
        <v>257</v>
      </c>
      <c r="I38" t="s">
        <v>361</v>
      </c>
    </row>
    <row r="39" spans="1:9" x14ac:dyDescent="0.25">
      <c r="A39" t="s">
        <v>334</v>
      </c>
      <c r="B39" t="s">
        <v>331</v>
      </c>
      <c r="C39" t="s">
        <v>309</v>
      </c>
      <c r="D39">
        <v>35.478847999999999</v>
      </c>
      <c r="E39">
        <v>-76.855399000000006</v>
      </c>
      <c r="F39" s="20">
        <v>2011</v>
      </c>
      <c r="G39" s="20">
        <v>2020</v>
      </c>
      <c r="H39" t="s">
        <v>26</v>
      </c>
    </row>
    <row r="40" spans="1:9" x14ac:dyDescent="0.25">
      <c r="A40" t="s">
        <v>347</v>
      </c>
      <c r="B40" t="s">
        <v>344</v>
      </c>
      <c r="C40" t="s">
        <v>309</v>
      </c>
      <c r="D40">
        <v>35.457841000000002</v>
      </c>
      <c r="E40">
        <v>-76.843039000000005</v>
      </c>
      <c r="F40" s="20">
        <v>2011</v>
      </c>
      <c r="G40" s="20">
        <v>2020</v>
      </c>
      <c r="H40" t="s">
        <v>26</v>
      </c>
    </row>
    <row r="41" spans="1:9" x14ac:dyDescent="0.25">
      <c r="A41" t="s">
        <v>310</v>
      </c>
      <c r="B41" t="s">
        <v>310</v>
      </c>
      <c r="C41" t="s">
        <v>309</v>
      </c>
      <c r="D41">
        <v>35.369695</v>
      </c>
      <c r="E41">
        <v>-76.849479000000002</v>
      </c>
      <c r="F41" s="20">
        <v>2013</v>
      </c>
      <c r="G41" s="20">
        <v>2020</v>
      </c>
      <c r="H41" t="s">
        <v>26</v>
      </c>
    </row>
    <row r="42" spans="1:9" x14ac:dyDescent="0.25">
      <c r="A42" t="s">
        <v>317</v>
      </c>
      <c r="B42" t="s">
        <v>317</v>
      </c>
      <c r="C42" t="s">
        <v>309</v>
      </c>
      <c r="D42">
        <v>35.390692999999999</v>
      </c>
      <c r="E42">
        <v>-76.828215999999998</v>
      </c>
      <c r="F42" s="20">
        <v>2013</v>
      </c>
      <c r="G42" s="20">
        <v>2020</v>
      </c>
      <c r="H42" t="s">
        <v>26</v>
      </c>
    </row>
    <row r="43" spans="1:9" x14ac:dyDescent="0.25">
      <c r="A43" t="s">
        <v>411</v>
      </c>
      <c r="B43" t="s">
        <v>408</v>
      </c>
      <c r="C43" t="s">
        <v>309</v>
      </c>
      <c r="D43">
        <v>35.332844000000001</v>
      </c>
      <c r="E43">
        <v>-76.735923</v>
      </c>
      <c r="F43" s="20">
        <v>2011</v>
      </c>
      <c r="G43" s="20">
        <v>2020</v>
      </c>
      <c r="H43" t="s">
        <v>26</v>
      </c>
    </row>
    <row r="44" spans="1:9" x14ac:dyDescent="0.25">
      <c r="A44" t="s">
        <v>432</v>
      </c>
      <c r="B44" t="s">
        <v>429</v>
      </c>
      <c r="C44" t="s">
        <v>309</v>
      </c>
      <c r="D44">
        <v>35.353085999999998</v>
      </c>
      <c r="E44">
        <v>-76.747634000000005</v>
      </c>
      <c r="F44" s="20">
        <v>2011</v>
      </c>
      <c r="G44" s="20">
        <v>2020</v>
      </c>
      <c r="H44" t="s">
        <v>26</v>
      </c>
    </row>
    <row r="45" spans="1:9" x14ac:dyDescent="0.25">
      <c r="A45" t="s">
        <v>325</v>
      </c>
      <c r="B45" t="s">
        <v>322</v>
      </c>
      <c r="C45" t="s">
        <v>309</v>
      </c>
      <c r="D45">
        <v>35.34825</v>
      </c>
      <c r="E45">
        <v>-76.763855000000007</v>
      </c>
      <c r="F45" s="20">
        <v>2011</v>
      </c>
      <c r="G45" s="20">
        <v>2019</v>
      </c>
      <c r="H45" t="s">
        <v>26</v>
      </c>
    </row>
    <row r="46" spans="1:9" x14ac:dyDescent="0.25">
      <c r="A46" t="s">
        <v>376</v>
      </c>
      <c r="B46" t="s">
        <v>373</v>
      </c>
      <c r="C46" t="s">
        <v>309</v>
      </c>
      <c r="D46">
        <v>35.373322999999999</v>
      </c>
      <c r="E46">
        <v>-76.757002999999997</v>
      </c>
      <c r="F46" s="20">
        <v>2011</v>
      </c>
      <c r="G46" s="20">
        <v>2019</v>
      </c>
      <c r="H46" t="s">
        <v>257</v>
      </c>
    </row>
    <row r="47" spans="1:9" x14ac:dyDescent="0.25">
      <c r="A47" t="s">
        <v>401</v>
      </c>
      <c r="B47" t="s">
        <v>399</v>
      </c>
      <c r="C47" t="s">
        <v>309</v>
      </c>
      <c r="D47">
        <v>35.340409000000001</v>
      </c>
      <c r="E47">
        <v>-76.778639999999996</v>
      </c>
      <c r="F47" s="20">
        <v>2011</v>
      </c>
      <c r="G47" s="20">
        <v>2020</v>
      </c>
      <c r="H47" t="s">
        <v>26</v>
      </c>
    </row>
    <row r="48" spans="1:9" x14ac:dyDescent="0.25">
      <c r="A48" t="s">
        <v>388</v>
      </c>
      <c r="B48" t="s">
        <v>385</v>
      </c>
      <c r="C48" t="s">
        <v>309</v>
      </c>
      <c r="D48">
        <v>35.332897000000003</v>
      </c>
      <c r="E48">
        <v>-76.787425999999996</v>
      </c>
      <c r="F48" s="20">
        <v>2011</v>
      </c>
      <c r="G48" s="20">
        <v>2020</v>
      </c>
      <c r="H48" t="s">
        <v>26</v>
      </c>
    </row>
    <row r="49" spans="1:9" x14ac:dyDescent="0.25">
      <c r="A49" t="s">
        <v>421</v>
      </c>
      <c r="B49" t="s">
        <v>418</v>
      </c>
      <c r="C49" t="s">
        <v>309</v>
      </c>
      <c r="D49">
        <v>35.349780000000003</v>
      </c>
      <c r="E49">
        <v>-76.845633000000007</v>
      </c>
      <c r="F49" s="20">
        <v>2011</v>
      </c>
      <c r="G49" s="20">
        <v>2020</v>
      </c>
      <c r="H49" t="s">
        <v>26</v>
      </c>
    </row>
    <row r="50" spans="1:9" x14ac:dyDescent="0.25">
      <c r="A50" t="s">
        <v>444</v>
      </c>
      <c r="B50" t="s">
        <v>444</v>
      </c>
      <c r="C50" t="s">
        <v>442</v>
      </c>
      <c r="D50">
        <v>35.438772049999997</v>
      </c>
      <c r="E50">
        <v>-76.390439670000006</v>
      </c>
      <c r="F50" s="20">
        <v>2009</v>
      </c>
      <c r="G50" s="20">
        <v>2016</v>
      </c>
      <c r="H50" t="s">
        <v>257</v>
      </c>
      <c r="I50" t="s">
        <v>446</v>
      </c>
    </row>
    <row r="51" spans="1:9" x14ac:dyDescent="0.25">
      <c r="A51" t="s">
        <v>462</v>
      </c>
      <c r="B51" t="s">
        <v>462</v>
      </c>
      <c r="C51" t="s">
        <v>442</v>
      </c>
      <c r="D51">
        <v>35.919080000000001</v>
      </c>
      <c r="E51">
        <v>-75.794269999999997</v>
      </c>
      <c r="F51" s="20">
        <v>2009</v>
      </c>
      <c r="G51" s="20">
        <v>2016</v>
      </c>
      <c r="H51" t="s">
        <v>26</v>
      </c>
      <c r="I51" t="s">
        <v>464</v>
      </c>
    </row>
    <row r="52" spans="1:9" x14ac:dyDescent="0.25">
      <c r="A52" t="s">
        <v>513</v>
      </c>
      <c r="B52" t="s">
        <v>513</v>
      </c>
      <c r="C52" t="s">
        <v>442</v>
      </c>
      <c r="D52">
        <v>35.527850540000003</v>
      </c>
      <c r="E52">
        <v>-75.979095950000001</v>
      </c>
      <c r="F52" s="20">
        <v>2009</v>
      </c>
      <c r="G52" s="20">
        <v>2016</v>
      </c>
      <c r="H52" t="s">
        <v>257</v>
      </c>
      <c r="I52" t="s">
        <v>464</v>
      </c>
    </row>
    <row r="53" spans="1:9" x14ac:dyDescent="0.25">
      <c r="A53" t="s">
        <v>449</v>
      </c>
      <c r="B53" t="s">
        <v>449</v>
      </c>
      <c r="C53" t="s">
        <v>442</v>
      </c>
      <c r="D53">
        <v>35.796140000000001</v>
      </c>
      <c r="E53">
        <v>-75.884889999999999</v>
      </c>
      <c r="F53" s="20">
        <v>2003</v>
      </c>
      <c r="G53" s="20">
        <v>2016</v>
      </c>
      <c r="H53" t="s">
        <v>26</v>
      </c>
      <c r="I53" t="s">
        <v>452</v>
      </c>
    </row>
    <row r="54" spans="1:9" x14ac:dyDescent="0.25">
      <c r="A54" t="s">
        <v>457</v>
      </c>
      <c r="B54" t="s">
        <v>457</v>
      </c>
      <c r="C54" t="s">
        <v>442</v>
      </c>
      <c r="D54">
        <v>35.89067</v>
      </c>
      <c r="E54">
        <v>-75.9191</v>
      </c>
      <c r="F54" s="20">
        <v>2003</v>
      </c>
      <c r="G54" s="20">
        <v>2016</v>
      </c>
      <c r="H54" t="s">
        <v>26</v>
      </c>
      <c r="I54" t="s">
        <v>452</v>
      </c>
    </row>
    <row r="55" spans="1:9" x14ac:dyDescent="0.25">
      <c r="A55" t="s">
        <v>467</v>
      </c>
      <c r="B55" t="s">
        <v>467</v>
      </c>
      <c r="C55" t="s">
        <v>442</v>
      </c>
      <c r="D55">
        <v>35.945459999999997</v>
      </c>
      <c r="E55">
        <v>-75.830060000000003</v>
      </c>
      <c r="F55" s="20">
        <v>2003</v>
      </c>
      <c r="G55" s="20">
        <v>2016</v>
      </c>
      <c r="H55" t="s">
        <v>26</v>
      </c>
      <c r="I55" t="s">
        <v>452</v>
      </c>
    </row>
    <row r="56" spans="1:9" x14ac:dyDescent="0.25">
      <c r="A56" t="s">
        <v>476</v>
      </c>
      <c r="B56" t="s">
        <v>476</v>
      </c>
      <c r="C56" t="s">
        <v>442</v>
      </c>
      <c r="D56">
        <v>35.744320000000002</v>
      </c>
      <c r="E56">
        <v>-76.308850000000007</v>
      </c>
      <c r="F56" s="20">
        <v>2009</v>
      </c>
      <c r="G56" s="20">
        <v>2016</v>
      </c>
      <c r="H56" t="s">
        <v>26</v>
      </c>
      <c r="I56" t="s">
        <v>452</v>
      </c>
    </row>
    <row r="57" spans="1:9" x14ac:dyDescent="0.25">
      <c r="A57" t="s">
        <v>481</v>
      </c>
      <c r="B57" t="s">
        <v>481</v>
      </c>
      <c r="C57" t="s">
        <v>442</v>
      </c>
      <c r="D57">
        <v>35.731409999999997</v>
      </c>
      <c r="E57">
        <v>-76.554410000000004</v>
      </c>
      <c r="F57" s="20">
        <v>2009</v>
      </c>
      <c r="G57" s="20">
        <v>2016</v>
      </c>
      <c r="H57" t="s">
        <v>26</v>
      </c>
      <c r="I57" t="s">
        <v>452</v>
      </c>
    </row>
    <row r="58" spans="1:9" x14ac:dyDescent="0.25">
      <c r="A58" t="s">
        <v>485</v>
      </c>
      <c r="B58" t="s">
        <v>485</v>
      </c>
      <c r="C58" t="s">
        <v>442</v>
      </c>
      <c r="D58">
        <v>35.803159999999998</v>
      </c>
      <c r="E58">
        <v>-76.454689999999999</v>
      </c>
      <c r="F58" s="20">
        <v>2009</v>
      </c>
      <c r="G58" s="20">
        <v>2016</v>
      </c>
      <c r="H58" t="s">
        <v>26</v>
      </c>
      <c r="I58" t="s">
        <v>452</v>
      </c>
    </row>
    <row r="59" spans="1:9" x14ac:dyDescent="0.25">
      <c r="A59" t="s">
        <v>490</v>
      </c>
      <c r="B59" t="s">
        <v>490</v>
      </c>
      <c r="C59" t="s">
        <v>442</v>
      </c>
      <c r="D59">
        <v>35.776519999999998</v>
      </c>
      <c r="E59">
        <v>-76.398679999999999</v>
      </c>
      <c r="F59" s="20">
        <v>2009</v>
      </c>
      <c r="G59" s="20">
        <v>2016</v>
      </c>
      <c r="H59" t="s">
        <v>26</v>
      </c>
      <c r="I59" t="s">
        <v>452</v>
      </c>
    </row>
    <row r="60" spans="1:9" x14ac:dyDescent="0.25">
      <c r="A60" t="s">
        <v>494</v>
      </c>
      <c r="B60" t="s">
        <v>494</v>
      </c>
      <c r="C60" t="s">
        <v>442</v>
      </c>
      <c r="D60">
        <v>35.87454288</v>
      </c>
      <c r="E60">
        <v>-76.359578450000001</v>
      </c>
      <c r="F60" s="20">
        <v>2014</v>
      </c>
      <c r="G60" s="20">
        <v>2016</v>
      </c>
      <c r="H60" t="s">
        <v>26</v>
      </c>
      <c r="I60" t="s">
        <v>452</v>
      </c>
    </row>
    <row r="61" spans="1:9" x14ac:dyDescent="0.25">
      <c r="A61" t="s">
        <v>499</v>
      </c>
      <c r="B61" t="s">
        <v>499</v>
      </c>
      <c r="C61" t="s">
        <v>442</v>
      </c>
      <c r="D61">
        <v>35.871654589999999</v>
      </c>
      <c r="E61">
        <v>-76.353492419999995</v>
      </c>
      <c r="F61" s="20">
        <v>2009</v>
      </c>
      <c r="G61" s="20">
        <v>2016</v>
      </c>
      <c r="H61" t="s">
        <v>26</v>
      </c>
      <c r="I61" t="s">
        <v>452</v>
      </c>
    </row>
    <row r="62" spans="1:9" x14ac:dyDescent="0.25">
      <c r="A62" t="s">
        <v>503</v>
      </c>
      <c r="B62" t="s">
        <v>503</v>
      </c>
      <c r="C62" t="s">
        <v>442</v>
      </c>
      <c r="D62">
        <v>35.933129999999998</v>
      </c>
      <c r="E62">
        <v>-76.363560000000007</v>
      </c>
      <c r="F62" s="20">
        <v>2009</v>
      </c>
      <c r="G62" s="20">
        <v>2016</v>
      </c>
      <c r="H62" t="s">
        <v>26</v>
      </c>
      <c r="I62" t="s">
        <v>452</v>
      </c>
    </row>
    <row r="63" spans="1:9" x14ac:dyDescent="0.25">
      <c r="A63" t="s">
        <v>471</v>
      </c>
      <c r="B63" t="s">
        <v>471</v>
      </c>
      <c r="C63" t="s">
        <v>442</v>
      </c>
      <c r="D63">
        <v>35.43727423</v>
      </c>
      <c r="E63">
        <v>-76.396010329999996</v>
      </c>
      <c r="F63" s="20">
        <v>2009</v>
      </c>
      <c r="G63" s="20">
        <v>2016</v>
      </c>
      <c r="H63" t="s">
        <v>45</v>
      </c>
      <c r="I63" t="s">
        <v>473</v>
      </c>
    </row>
    <row r="64" spans="1:9" x14ac:dyDescent="0.25">
      <c r="A64" t="s">
        <v>508</v>
      </c>
      <c r="B64" t="s">
        <v>508</v>
      </c>
      <c r="C64" t="s">
        <v>442</v>
      </c>
      <c r="D64">
        <v>35.935180000000003</v>
      </c>
      <c r="E64">
        <v>-76.358649999999997</v>
      </c>
      <c r="F64" s="20">
        <v>2009</v>
      </c>
      <c r="G64" s="20">
        <v>2016</v>
      </c>
      <c r="H64" t="s">
        <v>45</v>
      </c>
      <c r="I64" t="s">
        <v>510</v>
      </c>
    </row>
    <row r="65" spans="1:10" x14ac:dyDescent="0.25">
      <c r="A65" t="s">
        <v>529</v>
      </c>
      <c r="B65" t="s">
        <v>529</v>
      </c>
      <c r="C65" t="s">
        <v>517</v>
      </c>
      <c r="D65">
        <v>35.366338188599997</v>
      </c>
      <c r="E65">
        <v>-76.115793358000005</v>
      </c>
      <c r="F65" s="20">
        <v>2004</v>
      </c>
      <c r="G65" s="20">
        <v>2016</v>
      </c>
      <c r="H65" t="s">
        <v>257</v>
      </c>
      <c r="I65" t="s">
        <v>258</v>
      </c>
    </row>
    <row r="66" spans="1:10" x14ac:dyDescent="0.25">
      <c r="A66" t="s">
        <v>562</v>
      </c>
      <c r="B66" t="s">
        <v>562</v>
      </c>
      <c r="C66" t="s">
        <v>517</v>
      </c>
      <c r="D66">
        <v>35.600611343899999</v>
      </c>
      <c r="E66">
        <v>-75.855141763700004</v>
      </c>
      <c r="F66" s="20">
        <v>2004</v>
      </c>
      <c r="G66" s="20">
        <v>2017</v>
      </c>
      <c r="H66" t="s">
        <v>257</v>
      </c>
      <c r="I66" t="s">
        <v>258</v>
      </c>
    </row>
    <row r="67" spans="1:10" x14ac:dyDescent="0.25">
      <c r="A67" t="s">
        <v>593</v>
      </c>
      <c r="B67" t="s">
        <v>593</v>
      </c>
      <c r="C67" t="s">
        <v>517</v>
      </c>
      <c r="D67">
        <v>35.958558278600002</v>
      </c>
      <c r="E67">
        <v>-75.819068650299997</v>
      </c>
      <c r="F67" s="20">
        <v>2004</v>
      </c>
      <c r="G67" s="20">
        <v>2016</v>
      </c>
      <c r="H67" t="s">
        <v>257</v>
      </c>
      <c r="I67" t="s">
        <v>258</v>
      </c>
    </row>
    <row r="68" spans="1:10" x14ac:dyDescent="0.25">
      <c r="A68" t="s">
        <v>646</v>
      </c>
      <c r="B68" t="s">
        <v>646</v>
      </c>
      <c r="C68" t="s">
        <v>517</v>
      </c>
      <c r="D68">
        <v>35.438790128299999</v>
      </c>
      <c r="E68">
        <v>-76.392149755399998</v>
      </c>
      <c r="F68" s="20">
        <v>2004</v>
      </c>
      <c r="G68" s="20">
        <v>2016</v>
      </c>
      <c r="H68" t="s">
        <v>257</v>
      </c>
      <c r="I68" t="s">
        <v>258</v>
      </c>
    </row>
    <row r="69" spans="1:10" x14ac:dyDescent="0.25">
      <c r="A69" t="s">
        <v>518</v>
      </c>
      <c r="B69" t="s">
        <v>518</v>
      </c>
      <c r="C69" t="s">
        <v>517</v>
      </c>
      <c r="D69">
        <v>35.368585645899998</v>
      </c>
      <c r="E69">
        <v>-76.116544442899993</v>
      </c>
      <c r="F69" s="20">
        <v>2004</v>
      </c>
      <c r="G69" s="20">
        <v>2016</v>
      </c>
      <c r="H69" t="s">
        <v>26</v>
      </c>
      <c r="I69" t="s">
        <v>26</v>
      </c>
    </row>
    <row r="70" spans="1:10" x14ac:dyDescent="0.25">
      <c r="A70" t="s">
        <v>551</v>
      </c>
      <c r="B70" t="s">
        <v>551</v>
      </c>
      <c r="C70" t="s">
        <v>517</v>
      </c>
      <c r="D70">
        <v>35.601868187299999</v>
      </c>
      <c r="E70">
        <v>-75.853054669200006</v>
      </c>
      <c r="F70" s="20">
        <v>2004</v>
      </c>
      <c r="G70" s="20">
        <v>2017</v>
      </c>
      <c r="H70" t="s">
        <v>26</v>
      </c>
      <c r="I70" t="s">
        <v>26</v>
      </c>
    </row>
    <row r="71" spans="1:10" x14ac:dyDescent="0.25">
      <c r="A71" t="s">
        <v>582</v>
      </c>
      <c r="B71" t="s">
        <v>582</v>
      </c>
      <c r="C71" t="s">
        <v>517</v>
      </c>
      <c r="D71">
        <v>35.940875997500001</v>
      </c>
      <c r="E71">
        <v>-75.820384086199994</v>
      </c>
      <c r="F71" s="20">
        <v>2004</v>
      </c>
      <c r="G71" s="20">
        <v>2016</v>
      </c>
      <c r="H71" t="s">
        <v>26</v>
      </c>
      <c r="I71" t="s">
        <v>26</v>
      </c>
    </row>
    <row r="72" spans="1:10" x14ac:dyDescent="0.25">
      <c r="A72" t="s">
        <v>613</v>
      </c>
      <c r="B72" t="s">
        <v>613</v>
      </c>
      <c r="C72" t="s">
        <v>517</v>
      </c>
      <c r="D72">
        <v>35.991149989699998</v>
      </c>
      <c r="E72">
        <v>-76.140699767599997</v>
      </c>
      <c r="F72" s="20">
        <v>2004</v>
      </c>
      <c r="G72" s="20">
        <v>2016</v>
      </c>
      <c r="H72" t="s">
        <v>26</v>
      </c>
      <c r="I72" t="s">
        <v>26</v>
      </c>
    </row>
    <row r="73" spans="1:10" x14ac:dyDescent="0.25">
      <c r="A73" t="s">
        <v>635</v>
      </c>
      <c r="B73" t="s">
        <v>635</v>
      </c>
      <c r="C73" t="s">
        <v>517</v>
      </c>
      <c r="D73">
        <v>35.4377537473</v>
      </c>
      <c r="E73">
        <v>-76.394064014400001</v>
      </c>
      <c r="F73" s="20">
        <v>2004</v>
      </c>
      <c r="G73" s="20">
        <v>2016</v>
      </c>
      <c r="H73" t="s">
        <v>26</v>
      </c>
      <c r="I73" t="s">
        <v>26</v>
      </c>
    </row>
    <row r="74" spans="1:10" x14ac:dyDescent="0.25">
      <c r="A74" t="s">
        <v>540</v>
      </c>
      <c r="B74" t="s">
        <v>540</v>
      </c>
      <c r="C74" t="s">
        <v>517</v>
      </c>
      <c r="D74">
        <v>35.3667957388</v>
      </c>
      <c r="E74">
        <v>-76.117788871499997</v>
      </c>
      <c r="F74" s="20">
        <v>2004</v>
      </c>
      <c r="G74" s="20">
        <v>2016</v>
      </c>
      <c r="H74" t="s">
        <v>45</v>
      </c>
    </row>
    <row r="75" spans="1:10" x14ac:dyDescent="0.25">
      <c r="A75" t="s">
        <v>572</v>
      </c>
      <c r="B75" t="s">
        <v>572</v>
      </c>
      <c r="C75" t="s">
        <v>517</v>
      </c>
      <c r="D75">
        <v>35.6007498138</v>
      </c>
      <c r="E75">
        <v>-75.853155276400003</v>
      </c>
      <c r="F75" s="20">
        <v>2004</v>
      </c>
      <c r="G75" s="20">
        <v>2017</v>
      </c>
      <c r="H75" t="s">
        <v>257</v>
      </c>
    </row>
    <row r="76" spans="1:10" x14ac:dyDescent="0.25">
      <c r="A76" t="s">
        <v>603</v>
      </c>
      <c r="B76" t="s">
        <v>603</v>
      </c>
      <c r="C76" t="s">
        <v>517</v>
      </c>
      <c r="D76">
        <v>35.953647623000002</v>
      </c>
      <c r="E76">
        <v>-75.821266475499996</v>
      </c>
      <c r="F76" s="20">
        <v>2004</v>
      </c>
      <c r="G76" s="20">
        <v>2016</v>
      </c>
      <c r="H76" t="s">
        <v>26</v>
      </c>
    </row>
    <row r="77" spans="1:10" x14ac:dyDescent="0.25">
      <c r="A77" t="s">
        <v>624</v>
      </c>
      <c r="B77" t="s">
        <v>624</v>
      </c>
      <c r="C77" t="s">
        <v>517</v>
      </c>
      <c r="D77">
        <v>35.989879076100003</v>
      </c>
      <c r="E77">
        <v>-76.135223241399999</v>
      </c>
      <c r="F77" s="20">
        <v>2004</v>
      </c>
      <c r="G77" s="20">
        <v>2016</v>
      </c>
      <c r="H77" t="s">
        <v>26</v>
      </c>
    </row>
    <row r="78" spans="1:10" x14ac:dyDescent="0.25">
      <c r="A78" t="s">
        <v>656</v>
      </c>
      <c r="B78" t="s">
        <v>656</v>
      </c>
      <c r="C78" t="s">
        <v>517</v>
      </c>
      <c r="D78">
        <v>35.440770175899999</v>
      </c>
      <c r="E78">
        <v>-76.391323311099995</v>
      </c>
      <c r="F78" s="20">
        <v>2004</v>
      </c>
      <c r="G78" s="20">
        <v>2016</v>
      </c>
      <c r="H78" t="s">
        <v>26</v>
      </c>
    </row>
    <row r="79" spans="1:10" x14ac:dyDescent="0.25">
      <c r="A79" t="s">
        <v>774</v>
      </c>
      <c r="B79" t="s">
        <v>774</v>
      </c>
      <c r="C79" t="s">
        <v>666</v>
      </c>
      <c r="D79">
        <v>35.934489636999999</v>
      </c>
      <c r="E79">
        <v>-76.711434140799994</v>
      </c>
      <c r="F79" s="20">
        <v>2013</v>
      </c>
      <c r="G79" s="20">
        <v>2016</v>
      </c>
      <c r="H79" t="s">
        <v>26</v>
      </c>
      <c r="I79" t="s">
        <v>779</v>
      </c>
      <c r="J79" t="s">
        <v>1018</v>
      </c>
    </row>
    <row r="80" spans="1:10" x14ac:dyDescent="0.25">
      <c r="A80" t="s">
        <v>668</v>
      </c>
      <c r="B80" t="s">
        <v>668</v>
      </c>
      <c r="C80" t="s">
        <v>666</v>
      </c>
      <c r="D80">
        <v>35.6003646144</v>
      </c>
      <c r="E80">
        <v>-75.893364494500005</v>
      </c>
      <c r="F80" s="20">
        <v>2013</v>
      </c>
      <c r="G80" s="20">
        <v>2016</v>
      </c>
      <c r="H80" t="s">
        <v>257</v>
      </c>
      <c r="I80" t="s">
        <v>258</v>
      </c>
      <c r="J80" t="s">
        <v>1019</v>
      </c>
    </row>
    <row r="81" spans="1:10" x14ac:dyDescent="0.25">
      <c r="A81" t="s">
        <v>707</v>
      </c>
      <c r="B81" t="s">
        <v>707</v>
      </c>
      <c r="C81" t="s">
        <v>666</v>
      </c>
      <c r="D81">
        <v>34.937082804799999</v>
      </c>
      <c r="E81">
        <v>-76.355729176799997</v>
      </c>
      <c r="F81" s="20">
        <v>2013</v>
      </c>
      <c r="G81" s="20">
        <v>2016</v>
      </c>
      <c r="H81" t="s">
        <v>257</v>
      </c>
      <c r="I81" t="s">
        <v>258</v>
      </c>
      <c r="J81" t="s">
        <v>1019</v>
      </c>
    </row>
    <row r="82" spans="1:10" x14ac:dyDescent="0.25">
      <c r="A82" t="s">
        <v>760</v>
      </c>
      <c r="B82" t="s">
        <v>760</v>
      </c>
      <c r="C82" t="s">
        <v>666</v>
      </c>
      <c r="D82">
        <v>35.653112067000002</v>
      </c>
      <c r="E82">
        <v>-75.480188443100005</v>
      </c>
      <c r="F82" s="20">
        <v>2013</v>
      </c>
      <c r="G82" s="20">
        <v>2016</v>
      </c>
      <c r="H82" t="s">
        <v>257</v>
      </c>
      <c r="I82" t="s">
        <v>258</v>
      </c>
      <c r="J82" t="s">
        <v>1019</v>
      </c>
    </row>
    <row r="83" spans="1:10" x14ac:dyDescent="0.25">
      <c r="A83" t="s">
        <v>793</v>
      </c>
      <c r="B83" t="s">
        <v>793</v>
      </c>
      <c r="C83" t="s">
        <v>666</v>
      </c>
      <c r="D83">
        <v>35.358743964799999</v>
      </c>
      <c r="E83">
        <v>-76.265789935100003</v>
      </c>
      <c r="F83" s="20">
        <v>2013</v>
      </c>
      <c r="G83" s="20">
        <v>2016</v>
      </c>
      <c r="H83" t="s">
        <v>257</v>
      </c>
      <c r="I83" t="s">
        <v>258</v>
      </c>
      <c r="J83" t="s">
        <v>1019</v>
      </c>
    </row>
    <row r="84" spans="1:10" x14ac:dyDescent="0.25">
      <c r="A84" t="s">
        <v>724</v>
      </c>
      <c r="B84" t="s">
        <v>724</v>
      </c>
      <c r="C84" t="s">
        <v>666</v>
      </c>
      <c r="D84">
        <v>36.430799554700002</v>
      </c>
      <c r="E84">
        <v>-75.851312697599994</v>
      </c>
      <c r="F84" s="20">
        <v>2013</v>
      </c>
      <c r="G84" s="20">
        <v>2016</v>
      </c>
      <c r="H84" t="s">
        <v>257</v>
      </c>
      <c r="I84" t="s">
        <v>729</v>
      </c>
      <c r="J84" t="s">
        <v>1020</v>
      </c>
    </row>
    <row r="85" spans="1:10" x14ac:dyDescent="0.25">
      <c r="A85" t="s">
        <v>743</v>
      </c>
      <c r="B85" t="s">
        <v>743</v>
      </c>
      <c r="C85" t="s">
        <v>666</v>
      </c>
      <c r="D85">
        <v>36.539792810100003</v>
      </c>
      <c r="E85">
        <v>-75.953385689000001</v>
      </c>
      <c r="F85" s="20">
        <v>2013</v>
      </c>
      <c r="G85" s="20">
        <v>2016</v>
      </c>
      <c r="H85" t="s">
        <v>257</v>
      </c>
      <c r="I85" t="s">
        <v>729</v>
      </c>
      <c r="J85" t="s">
        <v>1021</v>
      </c>
    </row>
    <row r="86" spans="1:10" x14ac:dyDescent="0.25">
      <c r="A86" t="s">
        <v>688</v>
      </c>
      <c r="B86" t="s">
        <v>688</v>
      </c>
      <c r="C86" t="s">
        <v>666</v>
      </c>
      <c r="D86">
        <v>35.775490532299997</v>
      </c>
      <c r="E86">
        <v>-75.813624922900004</v>
      </c>
      <c r="F86" s="20">
        <v>2013</v>
      </c>
      <c r="G86" s="20">
        <v>2016</v>
      </c>
      <c r="H86" t="s">
        <v>26</v>
      </c>
      <c r="I86" t="s">
        <v>692</v>
      </c>
      <c r="J86" t="s">
        <v>1022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B5EBB-CB81-4B9A-8619-5A9EBA4CE627}">
  <dimension ref="A1:X445"/>
  <sheetViews>
    <sheetView zoomScale="110" zoomScaleNormal="110" workbookViewId="0">
      <pane ySplit="1" topLeftCell="A197" activePane="bottomLeft" state="frozen"/>
      <selection pane="bottomLeft" activeCell="L202" sqref="L202:M202"/>
    </sheetView>
  </sheetViews>
  <sheetFormatPr defaultColWidth="17.7109375" defaultRowHeight="15" x14ac:dyDescent="0.25"/>
  <cols>
    <col min="1" max="1" width="14.140625" style="8" customWidth="1"/>
    <col min="2" max="2" width="9.7109375" customWidth="1"/>
    <col min="3" max="3" width="17.7109375" style="8"/>
    <col min="4" max="4" width="21.5703125" style="8" customWidth="1"/>
    <col min="5" max="5" width="25.140625" style="8" customWidth="1"/>
    <col min="6" max="6" width="22.140625" style="8" customWidth="1"/>
    <col min="7" max="7" width="14.140625" style="8" customWidth="1"/>
    <col min="8" max="8" width="20.28515625" style="8" customWidth="1"/>
    <col min="9" max="9" width="19.85546875" style="8" customWidth="1"/>
    <col min="10" max="10" width="18.5703125" style="9" customWidth="1"/>
    <col min="11" max="11" width="26.7109375" style="9" customWidth="1"/>
    <col min="12" max="12" width="19.7109375" style="10" customWidth="1"/>
    <col min="13" max="13" width="19.7109375" style="11" customWidth="1"/>
    <col min="14" max="14" width="19.7109375" style="10" customWidth="1"/>
    <col min="15" max="15" width="6.140625" style="8" customWidth="1"/>
    <col min="16" max="16" width="9.5703125" style="12" customWidth="1"/>
    <col min="17" max="17" width="17.7109375" style="13" customWidth="1"/>
    <col min="18" max="18" width="11.28515625" style="8" customWidth="1"/>
    <col min="19" max="19" width="12.28515625" style="8" customWidth="1"/>
    <col min="20" max="20" width="11.5703125" style="8" customWidth="1"/>
    <col min="21" max="21" width="16.85546875" style="8" customWidth="1"/>
    <col min="22" max="22" width="31.42578125" style="8" customWidth="1"/>
    <col min="23" max="23" width="48" customWidth="1"/>
  </cols>
  <sheetData>
    <row r="1" spans="1:24" s="1" customFormat="1" ht="60" x14ac:dyDescent="0.25">
      <c r="A1" s="2" t="s">
        <v>5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1</v>
      </c>
      <c r="J1" s="3" t="s">
        <v>7</v>
      </c>
      <c r="K1" s="3" t="s">
        <v>8</v>
      </c>
      <c r="L1" s="4" t="s">
        <v>9</v>
      </c>
      <c r="M1" s="5" t="s">
        <v>10</v>
      </c>
      <c r="N1" s="4" t="s">
        <v>9</v>
      </c>
      <c r="O1" s="2" t="s">
        <v>11</v>
      </c>
      <c r="P1" s="6" t="s">
        <v>12</v>
      </c>
      <c r="Q1" s="7" t="s">
        <v>13</v>
      </c>
      <c r="R1" s="2" t="s">
        <v>1102</v>
      </c>
      <c r="S1" s="2" t="s">
        <v>14</v>
      </c>
      <c r="T1" s="2" t="s">
        <v>1103</v>
      </c>
      <c r="U1" s="2" t="s">
        <v>15</v>
      </c>
      <c r="V1" s="2" t="s">
        <v>16</v>
      </c>
      <c r="W1" s="1" t="s">
        <v>17</v>
      </c>
      <c r="X1" s="1" t="s">
        <v>18</v>
      </c>
    </row>
    <row r="2" spans="1:24" x14ac:dyDescent="0.25">
      <c r="A2" s="8" t="s">
        <v>23</v>
      </c>
      <c r="B2" t="s">
        <v>19</v>
      </c>
      <c r="C2" s="8" t="s">
        <v>20</v>
      </c>
      <c r="D2" s="8" t="s">
        <v>21</v>
      </c>
      <c r="E2" s="8" t="s">
        <v>21</v>
      </c>
      <c r="F2" s="8" t="s">
        <v>22</v>
      </c>
      <c r="G2" s="8" t="s">
        <v>23</v>
      </c>
      <c r="H2" s="8" t="s">
        <v>24</v>
      </c>
      <c r="I2" s="8" t="s">
        <v>20</v>
      </c>
      <c r="J2" s="9" t="s">
        <v>25</v>
      </c>
      <c r="L2" s="10">
        <v>34.848538658000002</v>
      </c>
      <c r="M2" s="11">
        <v>-76.701595717000004</v>
      </c>
      <c r="N2" s="10">
        <v>34.848538658000002</v>
      </c>
      <c r="O2" s="8">
        <v>2007</v>
      </c>
      <c r="R2" s="8" t="s">
        <v>26</v>
      </c>
      <c r="S2" s="8" t="s">
        <v>27</v>
      </c>
      <c r="T2" s="8" t="s">
        <v>28</v>
      </c>
      <c r="U2" s="8" t="s">
        <v>29</v>
      </c>
    </row>
    <row r="3" spans="1:24" x14ac:dyDescent="0.25">
      <c r="A3" s="8" t="s">
        <v>23</v>
      </c>
      <c r="B3" t="s">
        <v>19</v>
      </c>
      <c r="C3" s="8" t="s">
        <v>20</v>
      </c>
      <c r="D3" s="8" t="s">
        <v>21</v>
      </c>
      <c r="E3" s="8" t="s">
        <v>21</v>
      </c>
      <c r="F3" s="8" t="s">
        <v>30</v>
      </c>
      <c r="G3" s="8" t="s">
        <v>23</v>
      </c>
      <c r="H3" s="8" t="s">
        <v>31</v>
      </c>
      <c r="I3" s="8" t="s">
        <v>20</v>
      </c>
      <c r="J3" s="9" t="s">
        <v>25</v>
      </c>
      <c r="L3" s="10">
        <v>34.848538658000002</v>
      </c>
      <c r="M3" s="11">
        <v>-76.701595717000004</v>
      </c>
      <c r="N3" s="10">
        <v>34.848538658000002</v>
      </c>
      <c r="O3" s="8">
        <v>2022</v>
      </c>
      <c r="R3" s="8" t="s">
        <v>26</v>
      </c>
      <c r="S3" s="8" t="s">
        <v>27</v>
      </c>
      <c r="T3" s="8" t="s">
        <v>28</v>
      </c>
      <c r="U3" s="8" t="s">
        <v>29</v>
      </c>
    </row>
    <row r="4" spans="1:24" x14ac:dyDescent="0.25">
      <c r="A4" s="8" t="s">
        <v>35</v>
      </c>
      <c r="B4" t="s">
        <v>19</v>
      </c>
      <c r="C4" s="8" t="s">
        <v>32</v>
      </c>
      <c r="D4" s="8" t="s">
        <v>33</v>
      </c>
      <c r="E4" s="8" t="s">
        <v>33</v>
      </c>
      <c r="F4" s="8" t="s">
        <v>34</v>
      </c>
      <c r="G4" s="8" t="s">
        <v>35</v>
      </c>
      <c r="H4" s="8" t="s">
        <v>36</v>
      </c>
      <c r="I4" s="8" t="s">
        <v>32</v>
      </c>
      <c r="J4" s="9" t="s">
        <v>25</v>
      </c>
      <c r="L4" s="10">
        <v>35.679113987080797</v>
      </c>
      <c r="M4" s="11">
        <v>-75.794222637215</v>
      </c>
      <c r="N4" s="10">
        <v>35.679113987080797</v>
      </c>
      <c r="O4" s="8">
        <v>2009</v>
      </c>
      <c r="R4" s="8" t="s">
        <v>26</v>
      </c>
      <c r="S4" s="8" t="s">
        <v>27</v>
      </c>
      <c r="T4" t="s">
        <v>28</v>
      </c>
      <c r="U4" t="s">
        <v>37</v>
      </c>
    </row>
    <row r="5" spans="1:24" x14ac:dyDescent="0.25">
      <c r="A5" s="8" t="s">
        <v>35</v>
      </c>
      <c r="B5" t="s">
        <v>19</v>
      </c>
      <c r="C5" s="8" t="s">
        <v>32</v>
      </c>
      <c r="D5" s="8" t="s">
        <v>33</v>
      </c>
      <c r="E5" s="8" t="s">
        <v>33</v>
      </c>
      <c r="F5" s="8" t="s">
        <v>38</v>
      </c>
      <c r="G5" s="8" t="s">
        <v>35</v>
      </c>
      <c r="H5" s="8" t="s">
        <v>39</v>
      </c>
      <c r="I5" s="8" t="s">
        <v>32</v>
      </c>
      <c r="J5" s="9" t="s">
        <v>25</v>
      </c>
      <c r="L5" s="10">
        <v>35.679113987080797</v>
      </c>
      <c r="M5" s="11">
        <v>-75.794222637215</v>
      </c>
      <c r="N5" s="10">
        <v>35.679113987080797</v>
      </c>
      <c r="O5" s="8">
        <v>2022</v>
      </c>
      <c r="R5" s="8" t="s">
        <v>26</v>
      </c>
      <c r="S5" s="8" t="s">
        <v>27</v>
      </c>
      <c r="T5" t="s">
        <v>28</v>
      </c>
      <c r="U5" t="s">
        <v>37</v>
      </c>
    </row>
    <row r="6" spans="1:24" x14ac:dyDescent="0.25">
      <c r="A6" s="8" t="s">
        <v>53</v>
      </c>
      <c r="B6" t="s">
        <v>19</v>
      </c>
      <c r="C6" s="8" t="s">
        <v>50</v>
      </c>
      <c r="D6" s="8" t="s">
        <v>51</v>
      </c>
      <c r="E6" s="8" t="s">
        <v>51</v>
      </c>
      <c r="F6" s="8" t="s">
        <v>52</v>
      </c>
      <c r="G6" s="8" t="s">
        <v>53</v>
      </c>
      <c r="H6" s="8" t="s">
        <v>54</v>
      </c>
      <c r="I6" s="8" t="s">
        <v>50</v>
      </c>
      <c r="J6" s="9" t="s">
        <v>25</v>
      </c>
      <c r="L6" s="10">
        <v>35.039586906881297</v>
      </c>
      <c r="M6" s="11">
        <v>-77.042409509076506</v>
      </c>
      <c r="N6" s="10">
        <v>35.039586906881297</v>
      </c>
      <c r="O6" s="8">
        <v>2007</v>
      </c>
      <c r="R6" s="8" t="s">
        <v>26</v>
      </c>
      <c r="S6" s="8" t="s">
        <v>27</v>
      </c>
      <c r="T6" t="s">
        <v>28</v>
      </c>
      <c r="U6" t="s">
        <v>37</v>
      </c>
    </row>
    <row r="7" spans="1:24" x14ac:dyDescent="0.25">
      <c r="A7" s="8" t="s">
        <v>53</v>
      </c>
      <c r="B7" t="s">
        <v>19</v>
      </c>
      <c r="C7" s="8" t="s">
        <v>50</v>
      </c>
      <c r="D7" s="8" t="s">
        <v>51</v>
      </c>
      <c r="E7" s="8" t="s">
        <v>51</v>
      </c>
      <c r="F7" s="8" t="s">
        <v>56</v>
      </c>
      <c r="G7" s="8" t="s">
        <v>53</v>
      </c>
      <c r="H7" s="8" t="s">
        <v>57</v>
      </c>
      <c r="I7" s="8" t="s">
        <v>50</v>
      </c>
      <c r="J7" s="9" t="s">
        <v>25</v>
      </c>
      <c r="L7" s="10">
        <v>35.039586906881297</v>
      </c>
      <c r="M7" s="11">
        <v>-77.042409509076506</v>
      </c>
      <c r="N7" s="10">
        <v>35.039586906881297</v>
      </c>
      <c r="O7" s="8">
        <v>2022</v>
      </c>
      <c r="R7" s="8" t="s">
        <v>26</v>
      </c>
      <c r="S7" s="8" t="s">
        <v>27</v>
      </c>
      <c r="T7" t="s">
        <v>28</v>
      </c>
      <c r="U7" t="s">
        <v>37</v>
      </c>
    </row>
    <row r="8" spans="1:24" x14ac:dyDescent="0.25">
      <c r="A8" s="8" t="s">
        <v>43</v>
      </c>
      <c r="B8" t="s">
        <v>19</v>
      </c>
      <c r="C8" s="8" t="s">
        <v>40</v>
      </c>
      <c r="D8" s="8" t="s">
        <v>41</v>
      </c>
      <c r="E8" s="8" t="s">
        <v>41</v>
      </c>
      <c r="F8" s="8" t="s">
        <v>42</v>
      </c>
      <c r="G8" s="8" t="s">
        <v>43</v>
      </c>
      <c r="H8" s="8" t="s">
        <v>44</v>
      </c>
      <c r="I8" s="8" t="s">
        <v>40</v>
      </c>
      <c r="J8" s="9" t="s">
        <v>25</v>
      </c>
      <c r="L8" s="10">
        <v>34.833254851</v>
      </c>
      <c r="M8" s="11">
        <v>-76.433775085999997</v>
      </c>
      <c r="N8" s="10">
        <v>34.833254851</v>
      </c>
      <c r="O8" s="8">
        <v>2007</v>
      </c>
      <c r="R8" s="8" t="s">
        <v>26</v>
      </c>
      <c r="S8" s="8" t="s">
        <v>46</v>
      </c>
      <c r="T8" t="s">
        <v>77</v>
      </c>
      <c r="U8" t="s">
        <v>37</v>
      </c>
    </row>
    <row r="9" spans="1:24" x14ac:dyDescent="0.25">
      <c r="A9" s="8" t="s">
        <v>43</v>
      </c>
      <c r="B9" t="s">
        <v>19</v>
      </c>
      <c r="C9" s="8" t="s">
        <v>40</v>
      </c>
      <c r="D9" s="8" t="s">
        <v>41</v>
      </c>
      <c r="E9" s="8" t="s">
        <v>41</v>
      </c>
      <c r="F9" s="8" t="s">
        <v>48</v>
      </c>
      <c r="G9" s="8" t="s">
        <v>43</v>
      </c>
      <c r="H9" s="8" t="s">
        <v>49</v>
      </c>
      <c r="I9" s="8" t="s">
        <v>40</v>
      </c>
      <c r="J9" s="9" t="s">
        <v>25</v>
      </c>
      <c r="L9" s="10">
        <v>34.833254851</v>
      </c>
      <c r="M9" s="11">
        <v>-76.433775085999997</v>
      </c>
      <c r="N9" s="10">
        <v>34.833254851</v>
      </c>
      <c r="O9" s="8">
        <v>2022</v>
      </c>
      <c r="R9" s="8" t="s">
        <v>26</v>
      </c>
      <c r="S9" s="8" t="s">
        <v>46</v>
      </c>
      <c r="T9" t="s">
        <v>77</v>
      </c>
      <c r="U9" t="s">
        <v>37</v>
      </c>
    </row>
    <row r="10" spans="1:24" x14ac:dyDescent="0.25">
      <c r="A10" s="8" t="s">
        <v>61</v>
      </c>
      <c r="B10" t="s">
        <v>19</v>
      </c>
      <c r="C10" s="8" t="s">
        <v>58</v>
      </c>
      <c r="D10" s="8" t="s">
        <v>59</v>
      </c>
      <c r="E10" s="8" t="s">
        <v>59</v>
      </c>
      <c r="F10" s="8" t="s">
        <v>60</v>
      </c>
      <c r="G10" s="8" t="s">
        <v>61</v>
      </c>
      <c r="H10" s="8" t="s">
        <v>62</v>
      </c>
      <c r="I10" s="8" t="s">
        <v>58</v>
      </c>
      <c r="J10" s="9" t="s">
        <v>25</v>
      </c>
      <c r="L10" s="10">
        <v>35.25401651</v>
      </c>
      <c r="M10" s="11">
        <v>-75.561861120000003</v>
      </c>
      <c r="N10" s="10">
        <v>35.25401651</v>
      </c>
      <c r="O10" s="8">
        <v>1988</v>
      </c>
      <c r="R10" s="8" t="s">
        <v>26</v>
      </c>
      <c r="S10" s="8" t="s">
        <v>27</v>
      </c>
      <c r="T10" t="s">
        <v>28</v>
      </c>
      <c r="U10" t="s">
        <v>37</v>
      </c>
    </row>
    <row r="11" spans="1:24" x14ac:dyDescent="0.25">
      <c r="A11" s="8" t="s">
        <v>61</v>
      </c>
      <c r="B11" t="s">
        <v>19</v>
      </c>
      <c r="C11" s="8" t="s">
        <v>58</v>
      </c>
      <c r="D11" s="8" t="s">
        <v>59</v>
      </c>
      <c r="E11" s="8" t="s">
        <v>59</v>
      </c>
      <c r="F11" s="8" t="s">
        <v>63</v>
      </c>
      <c r="G11" s="8" t="s">
        <v>61</v>
      </c>
      <c r="H11" s="8" t="s">
        <v>64</v>
      </c>
      <c r="I11" s="8" t="s">
        <v>58</v>
      </c>
      <c r="J11" s="9" t="s">
        <v>25</v>
      </c>
      <c r="L11" s="10">
        <v>35.25401651</v>
      </c>
      <c r="M11" s="11">
        <v>-75.561861120000003</v>
      </c>
      <c r="N11" s="10">
        <v>35.25401651</v>
      </c>
      <c r="O11" s="8">
        <v>2022</v>
      </c>
      <c r="R11" s="8" t="s">
        <v>26</v>
      </c>
      <c r="S11" s="8" t="s">
        <v>27</v>
      </c>
      <c r="T11" t="s">
        <v>28</v>
      </c>
      <c r="U11" t="s">
        <v>37</v>
      </c>
    </row>
    <row r="12" spans="1:24" x14ac:dyDescent="0.25">
      <c r="A12" s="8" t="s">
        <v>68</v>
      </c>
      <c r="B12" t="s">
        <v>19</v>
      </c>
      <c r="C12" s="8" t="s">
        <v>65</v>
      </c>
      <c r="D12" s="8" t="s">
        <v>66</v>
      </c>
      <c r="E12" s="8" t="s">
        <v>66</v>
      </c>
      <c r="F12" s="8" t="s">
        <v>67</v>
      </c>
      <c r="G12" s="8" t="s">
        <v>68</v>
      </c>
      <c r="H12" s="8" t="s">
        <v>69</v>
      </c>
      <c r="I12" s="8" t="s">
        <v>65</v>
      </c>
      <c r="J12" s="9" t="s">
        <v>25</v>
      </c>
      <c r="L12" s="10">
        <v>34.742619920000003</v>
      </c>
      <c r="M12" s="11">
        <v>-76.984740849000005</v>
      </c>
      <c r="N12" s="10">
        <v>34.742619920000003</v>
      </c>
      <c r="O12" s="8">
        <v>2007</v>
      </c>
      <c r="R12" s="8" t="s">
        <v>45</v>
      </c>
      <c r="S12" s="8" t="s">
        <v>27</v>
      </c>
      <c r="T12" t="s">
        <v>28</v>
      </c>
      <c r="U12" t="s">
        <v>29</v>
      </c>
    </row>
    <row r="13" spans="1:24" x14ac:dyDescent="0.25">
      <c r="A13" s="8" t="s">
        <v>68</v>
      </c>
      <c r="B13" t="s">
        <v>19</v>
      </c>
      <c r="C13" s="8" t="s">
        <v>65</v>
      </c>
      <c r="D13" s="8" t="s">
        <v>66</v>
      </c>
      <c r="E13" s="8" t="s">
        <v>66</v>
      </c>
      <c r="F13" s="8" t="s">
        <v>70</v>
      </c>
      <c r="G13" s="8" t="s">
        <v>68</v>
      </c>
      <c r="H13" s="8" t="s">
        <v>71</v>
      </c>
      <c r="I13" s="8" t="s">
        <v>65</v>
      </c>
      <c r="J13" s="9" t="s">
        <v>25</v>
      </c>
      <c r="L13" s="10">
        <v>34.742619920000003</v>
      </c>
      <c r="M13" s="11">
        <v>-76.984740849000005</v>
      </c>
      <c r="N13" s="10">
        <v>34.742619920000003</v>
      </c>
      <c r="O13" s="8">
        <v>2022</v>
      </c>
      <c r="R13" s="8" t="s">
        <v>45</v>
      </c>
      <c r="S13" s="8" t="s">
        <v>27</v>
      </c>
      <c r="T13" t="s">
        <v>28</v>
      </c>
      <c r="U13" t="s">
        <v>29</v>
      </c>
    </row>
    <row r="14" spans="1:24" x14ac:dyDescent="0.25">
      <c r="A14" s="8" t="s">
        <v>75</v>
      </c>
      <c r="B14" t="s">
        <v>19</v>
      </c>
      <c r="C14" s="8" t="s">
        <v>72</v>
      </c>
      <c r="D14" s="8" t="s">
        <v>73</v>
      </c>
      <c r="E14" s="8" t="s">
        <v>73</v>
      </c>
      <c r="F14" s="8" t="s">
        <v>74</v>
      </c>
      <c r="G14" s="8" t="s">
        <v>75</v>
      </c>
      <c r="H14" s="8" t="s">
        <v>76</v>
      </c>
      <c r="I14" s="8" t="s">
        <v>72</v>
      </c>
      <c r="J14" s="9" t="s">
        <v>25</v>
      </c>
      <c r="L14" s="10">
        <v>35.926347470000003</v>
      </c>
      <c r="M14" s="11">
        <v>-75.853857869999999</v>
      </c>
      <c r="N14" s="10">
        <v>35.926347470000003</v>
      </c>
      <c r="O14" s="8">
        <v>2003</v>
      </c>
      <c r="R14" s="8" t="s">
        <v>26</v>
      </c>
      <c r="S14" s="8" t="s">
        <v>46</v>
      </c>
      <c r="T14" t="s">
        <v>77</v>
      </c>
      <c r="U14" t="s">
        <v>37</v>
      </c>
    </row>
    <row r="15" spans="1:24" x14ac:dyDescent="0.25">
      <c r="A15" s="8" t="s">
        <v>75</v>
      </c>
      <c r="B15" t="s">
        <v>19</v>
      </c>
      <c r="C15" s="8" t="s">
        <v>72</v>
      </c>
      <c r="D15" s="8" t="s">
        <v>73</v>
      </c>
      <c r="E15" s="8" t="s">
        <v>73</v>
      </c>
      <c r="F15" s="8" t="s">
        <v>78</v>
      </c>
      <c r="G15" s="8" t="s">
        <v>75</v>
      </c>
      <c r="H15" s="8" t="s">
        <v>79</v>
      </c>
      <c r="I15" s="8" t="s">
        <v>72</v>
      </c>
      <c r="J15" s="9" t="s">
        <v>25</v>
      </c>
      <c r="L15" s="10">
        <v>35.926347470000003</v>
      </c>
      <c r="M15" s="11">
        <v>-75.853857869999999</v>
      </c>
      <c r="N15" s="10">
        <v>35.926347470000003</v>
      </c>
      <c r="O15" s="8">
        <v>2022</v>
      </c>
      <c r="R15" s="8" t="s">
        <v>26</v>
      </c>
      <c r="S15" s="8" t="s">
        <v>46</v>
      </c>
      <c r="T15" t="s">
        <v>77</v>
      </c>
      <c r="U15" t="s">
        <v>37</v>
      </c>
    </row>
    <row r="16" spans="1:24" x14ac:dyDescent="0.25">
      <c r="A16" s="8" t="s">
        <v>83</v>
      </c>
      <c r="B16" t="s">
        <v>19</v>
      </c>
      <c r="C16" s="8" t="s">
        <v>80</v>
      </c>
      <c r="D16" s="8" t="s">
        <v>81</v>
      </c>
      <c r="E16" s="8" t="s">
        <v>81</v>
      </c>
      <c r="F16" s="8" t="s">
        <v>82</v>
      </c>
      <c r="G16" s="8" t="s">
        <v>83</v>
      </c>
      <c r="H16" s="8" t="s">
        <v>84</v>
      </c>
      <c r="I16" s="8" t="s">
        <v>80</v>
      </c>
      <c r="J16" s="9" t="s">
        <v>25</v>
      </c>
      <c r="L16" s="10">
        <v>35.990868899181699</v>
      </c>
      <c r="M16" s="11">
        <v>-75.668070809672002</v>
      </c>
      <c r="N16" s="10">
        <v>35.990868899181699</v>
      </c>
      <c r="O16" s="8">
        <v>2009</v>
      </c>
      <c r="R16" s="8" t="s">
        <v>26</v>
      </c>
      <c r="S16" s="8" t="s">
        <v>46</v>
      </c>
      <c r="T16" t="s">
        <v>77</v>
      </c>
      <c r="U16" t="s">
        <v>37</v>
      </c>
    </row>
    <row r="17" spans="1:21" x14ac:dyDescent="0.25">
      <c r="A17" s="8" t="s">
        <v>83</v>
      </c>
      <c r="B17" t="s">
        <v>19</v>
      </c>
      <c r="C17" s="8" t="s">
        <v>80</v>
      </c>
      <c r="D17" s="8" t="s">
        <v>81</v>
      </c>
      <c r="E17" s="8" t="s">
        <v>81</v>
      </c>
      <c r="F17" s="8" t="s">
        <v>85</v>
      </c>
      <c r="G17" s="8" t="s">
        <v>83</v>
      </c>
      <c r="H17" s="8" t="s">
        <v>86</v>
      </c>
      <c r="I17" s="8" t="s">
        <v>80</v>
      </c>
      <c r="J17" s="9" t="s">
        <v>25</v>
      </c>
      <c r="L17" s="10">
        <v>35.990868899181699</v>
      </c>
      <c r="M17" s="11">
        <v>-75.668070809672002</v>
      </c>
      <c r="N17" s="10">
        <v>35.990868899181699</v>
      </c>
      <c r="O17" s="8">
        <v>2022</v>
      </c>
      <c r="R17" s="8" t="s">
        <v>26</v>
      </c>
      <c r="S17" s="8" t="s">
        <v>46</v>
      </c>
      <c r="T17" t="s">
        <v>77</v>
      </c>
      <c r="U17" t="s">
        <v>37</v>
      </c>
    </row>
    <row r="18" spans="1:21" x14ac:dyDescent="0.25">
      <c r="A18" s="8" t="s">
        <v>90</v>
      </c>
      <c r="B18" t="s">
        <v>19</v>
      </c>
      <c r="C18" s="8" t="s">
        <v>87</v>
      </c>
      <c r="D18" s="8" t="s">
        <v>88</v>
      </c>
      <c r="E18" s="8" t="s">
        <v>88</v>
      </c>
      <c r="F18" s="8" t="s">
        <v>89</v>
      </c>
      <c r="G18" s="8" t="s">
        <v>90</v>
      </c>
      <c r="H18" s="8" t="s">
        <v>91</v>
      </c>
      <c r="I18" s="8" t="s">
        <v>87</v>
      </c>
      <c r="J18" s="9" t="s">
        <v>25</v>
      </c>
      <c r="L18" s="10">
        <v>35.724481390000001</v>
      </c>
      <c r="M18" s="11">
        <v>-76.193856719999999</v>
      </c>
      <c r="N18" s="10">
        <v>35.724481390000001</v>
      </c>
      <c r="O18" s="8">
        <v>2004</v>
      </c>
      <c r="R18" s="8" t="s">
        <v>45</v>
      </c>
      <c r="S18" s="8" t="s">
        <v>46</v>
      </c>
      <c r="T18" t="s">
        <v>77</v>
      </c>
      <c r="U18" t="s">
        <v>37</v>
      </c>
    </row>
    <row r="19" spans="1:21" x14ac:dyDescent="0.25">
      <c r="A19" s="8" t="s">
        <v>90</v>
      </c>
      <c r="B19" t="s">
        <v>19</v>
      </c>
      <c r="C19" s="8" t="s">
        <v>87</v>
      </c>
      <c r="D19" s="8" t="s">
        <v>88</v>
      </c>
      <c r="E19" s="8" t="s">
        <v>88</v>
      </c>
      <c r="F19" s="8" t="s">
        <v>92</v>
      </c>
      <c r="G19" s="8" t="s">
        <v>90</v>
      </c>
      <c r="H19" s="8" t="s">
        <v>93</v>
      </c>
      <c r="I19" s="8" t="s">
        <v>87</v>
      </c>
      <c r="J19" s="9" t="s">
        <v>25</v>
      </c>
      <c r="L19" s="10">
        <v>35.724481390000001</v>
      </c>
      <c r="M19" s="11">
        <v>-76.193856719999999</v>
      </c>
      <c r="N19" s="10">
        <v>35.724481390000001</v>
      </c>
      <c r="O19" s="8">
        <v>2022</v>
      </c>
      <c r="R19" s="8" t="s">
        <v>45</v>
      </c>
      <c r="S19" s="8" t="s">
        <v>46</v>
      </c>
      <c r="T19" t="s">
        <v>77</v>
      </c>
      <c r="U19" t="s">
        <v>37</v>
      </c>
    </row>
    <row r="20" spans="1:21" x14ac:dyDescent="0.25">
      <c r="A20" s="8" t="s">
        <v>111</v>
      </c>
      <c r="B20" t="s">
        <v>19</v>
      </c>
      <c r="C20" s="8" t="s">
        <v>108</v>
      </c>
      <c r="D20" s="8" t="s">
        <v>109</v>
      </c>
      <c r="E20" s="8" t="s">
        <v>109</v>
      </c>
      <c r="F20" s="8" t="s">
        <v>110</v>
      </c>
      <c r="G20" s="8" t="s">
        <v>111</v>
      </c>
      <c r="H20" s="8" t="s">
        <v>112</v>
      </c>
      <c r="I20" s="8" t="s">
        <v>108</v>
      </c>
      <c r="J20" s="9" t="s">
        <v>25</v>
      </c>
      <c r="L20" s="10">
        <v>34.941759542</v>
      </c>
      <c r="M20" s="11">
        <v>-76.935650129999999</v>
      </c>
      <c r="N20" s="10">
        <v>34.941759542</v>
      </c>
      <c r="O20" s="8">
        <v>2007</v>
      </c>
      <c r="R20" s="8" t="s">
        <v>26</v>
      </c>
      <c r="S20" s="8" t="s">
        <v>46</v>
      </c>
      <c r="T20" t="s">
        <v>28</v>
      </c>
      <c r="U20" t="s">
        <v>37</v>
      </c>
    </row>
    <row r="21" spans="1:21" x14ac:dyDescent="0.25">
      <c r="A21" s="8" t="s">
        <v>111</v>
      </c>
      <c r="B21" t="s">
        <v>19</v>
      </c>
      <c r="C21" s="8" t="s">
        <v>108</v>
      </c>
      <c r="D21" s="8" t="s">
        <v>109</v>
      </c>
      <c r="E21" s="8" t="s">
        <v>109</v>
      </c>
      <c r="F21" s="8" t="s">
        <v>113</v>
      </c>
      <c r="G21" s="8" t="s">
        <v>111</v>
      </c>
      <c r="H21" s="8" t="s">
        <v>114</v>
      </c>
      <c r="I21" s="8" t="s">
        <v>108</v>
      </c>
      <c r="J21" s="9" t="s">
        <v>25</v>
      </c>
      <c r="L21" s="10">
        <v>34.941759542</v>
      </c>
      <c r="M21" s="11">
        <v>-76.935650129999999</v>
      </c>
      <c r="N21" s="10">
        <v>34.941759542</v>
      </c>
      <c r="O21" s="8">
        <v>2022</v>
      </c>
      <c r="R21" s="8" t="s">
        <v>26</v>
      </c>
      <c r="S21" s="8" t="s">
        <v>46</v>
      </c>
      <c r="T21" t="s">
        <v>28</v>
      </c>
      <c r="U21" t="s">
        <v>37</v>
      </c>
    </row>
    <row r="22" spans="1:21" x14ac:dyDescent="0.25">
      <c r="A22" s="8" t="s">
        <v>97</v>
      </c>
      <c r="B22" t="s">
        <v>19</v>
      </c>
      <c r="C22" s="8" t="s">
        <v>94</v>
      </c>
      <c r="D22" s="8" t="s">
        <v>95</v>
      </c>
      <c r="E22" s="8" t="s">
        <v>95</v>
      </c>
      <c r="F22" s="8" t="s">
        <v>96</v>
      </c>
      <c r="G22" s="8" t="s">
        <v>97</v>
      </c>
      <c r="H22" s="8" t="s">
        <v>98</v>
      </c>
      <c r="I22" s="8" t="s">
        <v>94</v>
      </c>
      <c r="J22" s="9" t="s">
        <v>25</v>
      </c>
      <c r="L22" s="10">
        <v>35.890487649999997</v>
      </c>
      <c r="M22" s="11">
        <v>-75.919985929999996</v>
      </c>
      <c r="N22" s="10">
        <v>35.890487649999997</v>
      </c>
      <c r="O22" s="8">
        <v>2003</v>
      </c>
      <c r="R22" s="8" t="s">
        <v>26</v>
      </c>
      <c r="S22" s="8" t="s">
        <v>27</v>
      </c>
      <c r="T22" t="s">
        <v>28</v>
      </c>
      <c r="U22" t="s">
        <v>37</v>
      </c>
    </row>
    <row r="23" spans="1:21" x14ac:dyDescent="0.25">
      <c r="A23" s="8" t="s">
        <v>97</v>
      </c>
      <c r="B23" t="s">
        <v>19</v>
      </c>
      <c r="C23" s="8" t="s">
        <v>94</v>
      </c>
      <c r="D23" s="8" t="s">
        <v>95</v>
      </c>
      <c r="E23" s="8" t="s">
        <v>95</v>
      </c>
      <c r="F23" s="8" t="s">
        <v>99</v>
      </c>
      <c r="G23" s="8" t="s">
        <v>97</v>
      </c>
      <c r="H23" s="8" t="s">
        <v>100</v>
      </c>
      <c r="I23" s="8" t="s">
        <v>94</v>
      </c>
      <c r="J23" s="9" t="s">
        <v>25</v>
      </c>
      <c r="L23" s="10">
        <v>35.890487649999997</v>
      </c>
      <c r="M23" s="11">
        <v>-75.919985929999996</v>
      </c>
      <c r="N23" s="10">
        <v>35.890487649999997</v>
      </c>
      <c r="O23" s="8">
        <v>2022</v>
      </c>
      <c r="R23" s="8" t="s">
        <v>26</v>
      </c>
      <c r="S23" s="8" t="s">
        <v>27</v>
      </c>
      <c r="T23" t="s">
        <v>28</v>
      </c>
      <c r="U23" t="s">
        <v>37</v>
      </c>
    </row>
    <row r="24" spans="1:21" x14ac:dyDescent="0.25">
      <c r="A24" s="8" t="s">
        <v>118</v>
      </c>
      <c r="B24" t="s">
        <v>19</v>
      </c>
      <c r="C24" s="8" t="s">
        <v>115</v>
      </c>
      <c r="D24" s="8" t="s">
        <v>116</v>
      </c>
      <c r="E24" s="8" t="s">
        <v>116</v>
      </c>
      <c r="F24" s="8" t="s">
        <v>117</v>
      </c>
      <c r="G24" s="8" t="s">
        <v>118</v>
      </c>
      <c r="H24" s="8" t="s">
        <v>119</v>
      </c>
      <c r="I24" s="8" t="s">
        <v>115</v>
      </c>
      <c r="J24" s="9" t="s">
        <v>25</v>
      </c>
      <c r="K24" s="9" t="s">
        <v>120</v>
      </c>
      <c r="L24" s="10">
        <v>35.4733044883125</v>
      </c>
      <c r="M24" s="11">
        <v>-76.9284959093266</v>
      </c>
      <c r="N24" s="10">
        <v>35.4733044883125</v>
      </c>
      <c r="O24" s="8">
        <v>2009</v>
      </c>
      <c r="R24" s="8" t="s">
        <v>45</v>
      </c>
      <c r="S24" s="8" t="s">
        <v>46</v>
      </c>
      <c r="T24" t="s">
        <v>77</v>
      </c>
      <c r="U24" t="s">
        <v>37</v>
      </c>
    </row>
    <row r="25" spans="1:21" x14ac:dyDescent="0.25">
      <c r="A25" s="8" t="s">
        <v>118</v>
      </c>
      <c r="B25" t="s">
        <v>19</v>
      </c>
      <c r="C25" s="8" t="s">
        <v>115</v>
      </c>
      <c r="D25" s="8" t="s">
        <v>116</v>
      </c>
      <c r="E25" s="8" t="s">
        <v>116</v>
      </c>
      <c r="F25" s="8" t="s">
        <v>121</v>
      </c>
      <c r="G25" s="8" t="s">
        <v>118</v>
      </c>
      <c r="H25" s="8" t="s">
        <v>122</v>
      </c>
      <c r="I25" s="8" t="s">
        <v>115</v>
      </c>
      <c r="J25" s="9" t="s">
        <v>25</v>
      </c>
      <c r="K25" s="9" t="s">
        <v>120</v>
      </c>
      <c r="L25" s="10">
        <v>35.4733044883125</v>
      </c>
      <c r="M25" s="11">
        <v>-76.9284959093266</v>
      </c>
      <c r="N25" s="10">
        <v>35.4733044883125</v>
      </c>
      <c r="O25" s="8">
        <v>2022</v>
      </c>
      <c r="R25" s="8" t="s">
        <v>45</v>
      </c>
      <c r="S25" s="8" t="s">
        <v>46</v>
      </c>
      <c r="T25" t="s">
        <v>77</v>
      </c>
      <c r="U25" t="s">
        <v>37</v>
      </c>
    </row>
    <row r="26" spans="1:21" x14ac:dyDescent="0.25">
      <c r="A26" s="8" t="s">
        <v>126</v>
      </c>
      <c r="B26" t="s">
        <v>19</v>
      </c>
      <c r="C26" s="8" t="s">
        <v>123</v>
      </c>
      <c r="D26" s="8" t="s">
        <v>124</v>
      </c>
      <c r="E26" s="8" t="s">
        <v>124</v>
      </c>
      <c r="F26" s="8" t="s">
        <v>125</v>
      </c>
      <c r="G26" s="8" t="s">
        <v>126</v>
      </c>
      <c r="H26" s="8" t="s">
        <v>127</v>
      </c>
      <c r="I26" s="8" t="s">
        <v>123</v>
      </c>
      <c r="J26" s="9" t="s">
        <v>25</v>
      </c>
      <c r="K26" s="9" t="s">
        <v>128</v>
      </c>
      <c r="L26" s="10">
        <v>35.472302582182898</v>
      </c>
      <c r="M26" s="11">
        <v>-76.928009122113593</v>
      </c>
      <c r="N26" s="10">
        <v>35.472302582182898</v>
      </c>
      <c r="O26" s="8">
        <v>2009</v>
      </c>
      <c r="R26" s="8" t="s">
        <v>26</v>
      </c>
      <c r="S26" s="8" t="s">
        <v>46</v>
      </c>
      <c r="T26" t="s">
        <v>77</v>
      </c>
      <c r="U26" t="s">
        <v>37</v>
      </c>
    </row>
    <row r="27" spans="1:21" x14ac:dyDescent="0.25">
      <c r="A27" s="8" t="s">
        <v>126</v>
      </c>
      <c r="B27" t="s">
        <v>19</v>
      </c>
      <c r="C27" s="8" t="s">
        <v>123</v>
      </c>
      <c r="D27" s="8" t="s">
        <v>124</v>
      </c>
      <c r="E27" s="8" t="s">
        <v>124</v>
      </c>
      <c r="F27" s="8" t="s">
        <v>129</v>
      </c>
      <c r="G27" s="8" t="s">
        <v>126</v>
      </c>
      <c r="H27" s="8" t="s">
        <v>130</v>
      </c>
      <c r="I27" s="8" t="s">
        <v>123</v>
      </c>
      <c r="J27" s="9" t="s">
        <v>25</v>
      </c>
      <c r="K27" s="9" t="s">
        <v>128</v>
      </c>
      <c r="L27" s="10">
        <v>35.472302582182898</v>
      </c>
      <c r="M27" s="11">
        <v>-76.928009122113593</v>
      </c>
      <c r="N27" s="10">
        <v>35.472302582182898</v>
      </c>
      <c r="O27" s="8">
        <v>2022</v>
      </c>
      <c r="R27" s="8" t="s">
        <v>26</v>
      </c>
      <c r="S27" s="8" t="s">
        <v>46</v>
      </c>
      <c r="T27" t="s">
        <v>77</v>
      </c>
      <c r="U27" t="s">
        <v>37</v>
      </c>
    </row>
    <row r="28" spans="1:21" x14ac:dyDescent="0.25">
      <c r="A28" s="8" t="s">
        <v>104</v>
      </c>
      <c r="B28" t="s">
        <v>19</v>
      </c>
      <c r="C28" s="8" t="s">
        <v>101</v>
      </c>
      <c r="D28" s="8" t="s">
        <v>102</v>
      </c>
      <c r="E28" s="8" t="s">
        <v>102</v>
      </c>
      <c r="F28" s="8" t="s">
        <v>103</v>
      </c>
      <c r="G28" s="8" t="s">
        <v>104</v>
      </c>
      <c r="H28" s="8" t="s">
        <v>105</v>
      </c>
      <c r="I28" s="8" t="s">
        <v>101</v>
      </c>
      <c r="J28" s="9" t="s">
        <v>25</v>
      </c>
      <c r="L28" s="10">
        <v>35.971950148918097</v>
      </c>
      <c r="M28" s="11">
        <v>-75.654002973814897</v>
      </c>
      <c r="N28" s="10">
        <v>35.971950148918097</v>
      </c>
      <c r="O28" s="8">
        <v>2009</v>
      </c>
      <c r="R28" s="8" t="s">
        <v>26</v>
      </c>
      <c r="S28" s="8" t="s">
        <v>46</v>
      </c>
      <c r="T28" t="s">
        <v>28</v>
      </c>
      <c r="U28" t="s">
        <v>37</v>
      </c>
    </row>
    <row r="29" spans="1:21" x14ac:dyDescent="0.25">
      <c r="A29" s="8" t="s">
        <v>104</v>
      </c>
      <c r="B29" t="s">
        <v>19</v>
      </c>
      <c r="C29" s="8" t="s">
        <v>101</v>
      </c>
      <c r="D29" s="8" t="s">
        <v>102</v>
      </c>
      <c r="E29" s="8" t="s">
        <v>102</v>
      </c>
      <c r="F29" s="8" t="s">
        <v>106</v>
      </c>
      <c r="G29" s="8" t="s">
        <v>104</v>
      </c>
      <c r="H29" s="8" t="s">
        <v>107</v>
      </c>
      <c r="I29" s="8" t="s">
        <v>101</v>
      </c>
      <c r="J29" s="9" t="s">
        <v>25</v>
      </c>
      <c r="L29" s="10">
        <v>35.971950148918097</v>
      </c>
      <c r="M29" s="11">
        <v>-75.654002973814897</v>
      </c>
      <c r="N29" s="10">
        <v>35.971950148918097</v>
      </c>
      <c r="O29" s="8">
        <v>2022</v>
      </c>
      <c r="R29" s="8" t="s">
        <v>26</v>
      </c>
      <c r="S29" s="8" t="s">
        <v>46</v>
      </c>
      <c r="T29" t="s">
        <v>28</v>
      </c>
      <c r="U29" t="s">
        <v>37</v>
      </c>
    </row>
    <row r="30" spans="1:21" x14ac:dyDescent="0.25">
      <c r="A30" s="8" t="s">
        <v>134</v>
      </c>
      <c r="B30" t="s">
        <v>19</v>
      </c>
      <c r="C30" s="8" t="s">
        <v>131</v>
      </c>
      <c r="D30" s="8" t="s">
        <v>132</v>
      </c>
      <c r="E30" s="8" t="s">
        <v>132</v>
      </c>
      <c r="F30" s="8" t="s">
        <v>133</v>
      </c>
      <c r="G30" s="8" t="s">
        <v>134</v>
      </c>
      <c r="H30" s="8" t="s">
        <v>135</v>
      </c>
      <c r="I30" s="8" t="s">
        <v>131</v>
      </c>
      <c r="J30" s="9" t="s">
        <v>25</v>
      </c>
      <c r="L30" s="10">
        <v>35.467942389999997</v>
      </c>
      <c r="M30" s="11">
        <v>-77.009042890000003</v>
      </c>
      <c r="N30" s="10">
        <v>35.467942389999997</v>
      </c>
      <c r="O30" s="8">
        <v>2012</v>
      </c>
      <c r="R30" s="8" t="s">
        <v>26</v>
      </c>
      <c r="S30" s="8" t="s">
        <v>46</v>
      </c>
      <c r="T30" t="s">
        <v>28</v>
      </c>
      <c r="U30" t="s">
        <v>37</v>
      </c>
    </row>
    <row r="31" spans="1:21" x14ac:dyDescent="0.25">
      <c r="A31" s="8" t="s">
        <v>134</v>
      </c>
      <c r="B31" t="s">
        <v>19</v>
      </c>
      <c r="C31" s="8" t="s">
        <v>131</v>
      </c>
      <c r="D31" s="8" t="s">
        <v>132</v>
      </c>
      <c r="E31" s="8" t="s">
        <v>132</v>
      </c>
      <c r="F31" s="8" t="s">
        <v>136</v>
      </c>
      <c r="G31" s="8" t="s">
        <v>134</v>
      </c>
      <c r="H31" s="8" t="s">
        <v>137</v>
      </c>
      <c r="I31" s="8" t="s">
        <v>131</v>
      </c>
      <c r="J31" s="9" t="s">
        <v>25</v>
      </c>
      <c r="L31" s="10">
        <v>35.467942389999997</v>
      </c>
      <c r="M31" s="11">
        <v>-77.009042890000003</v>
      </c>
      <c r="N31" s="10">
        <v>35.467942389999997</v>
      </c>
      <c r="O31" s="8">
        <v>2022</v>
      </c>
      <c r="R31" s="8" t="s">
        <v>26</v>
      </c>
      <c r="S31" s="8" t="s">
        <v>46</v>
      </c>
      <c r="T31" t="s">
        <v>28</v>
      </c>
      <c r="U31" t="s">
        <v>37</v>
      </c>
    </row>
    <row r="32" spans="1:21" x14ac:dyDescent="0.25">
      <c r="A32" s="8" t="s">
        <v>141</v>
      </c>
      <c r="B32" t="s">
        <v>19</v>
      </c>
      <c r="C32" s="8" t="s">
        <v>138</v>
      </c>
      <c r="D32" s="8" t="s">
        <v>139</v>
      </c>
      <c r="E32" s="8" t="s">
        <v>139</v>
      </c>
      <c r="F32" s="8" t="s">
        <v>140</v>
      </c>
      <c r="G32" s="8" t="s">
        <v>141</v>
      </c>
      <c r="H32" s="8" t="s">
        <v>142</v>
      </c>
      <c r="I32" s="8" t="s">
        <v>138</v>
      </c>
      <c r="J32" s="9" t="s">
        <v>25</v>
      </c>
      <c r="L32" s="10">
        <v>34.826689999999999</v>
      </c>
      <c r="M32" s="11">
        <v>-77.176479999999998</v>
      </c>
      <c r="N32" s="10">
        <v>34.826689999999999</v>
      </c>
      <c r="O32" s="8">
        <v>2007</v>
      </c>
      <c r="R32" s="8" t="s">
        <v>26</v>
      </c>
      <c r="S32" s="8" t="s">
        <v>46</v>
      </c>
      <c r="T32" t="s">
        <v>28</v>
      </c>
      <c r="U32" t="s">
        <v>37</v>
      </c>
    </row>
    <row r="33" spans="1:21" x14ac:dyDescent="0.25">
      <c r="A33" s="8" t="s">
        <v>141</v>
      </c>
      <c r="B33" t="s">
        <v>19</v>
      </c>
      <c r="C33" s="8" t="s">
        <v>138</v>
      </c>
      <c r="D33" s="8" t="s">
        <v>139</v>
      </c>
      <c r="E33" s="8" t="s">
        <v>139</v>
      </c>
      <c r="F33" s="8" t="s">
        <v>143</v>
      </c>
      <c r="G33" s="8" t="s">
        <v>141</v>
      </c>
      <c r="H33" s="8" t="s">
        <v>144</v>
      </c>
      <c r="I33" s="8" t="s">
        <v>138</v>
      </c>
      <c r="J33" s="9" t="s">
        <v>25</v>
      </c>
      <c r="L33" s="10">
        <v>34.826689999999999</v>
      </c>
      <c r="M33" s="11">
        <v>-77.176479999999998</v>
      </c>
      <c r="N33" s="10">
        <v>34.826689999999999</v>
      </c>
      <c r="O33" s="8">
        <v>2022</v>
      </c>
      <c r="R33" s="8" t="s">
        <v>26</v>
      </c>
      <c r="S33" s="8" t="s">
        <v>46</v>
      </c>
      <c r="T33" t="s">
        <v>28</v>
      </c>
      <c r="U33" t="s">
        <v>37</v>
      </c>
    </row>
    <row r="34" spans="1:21" x14ac:dyDescent="0.25">
      <c r="A34" s="8" t="s">
        <v>148</v>
      </c>
      <c r="B34" t="s">
        <v>19</v>
      </c>
      <c r="C34" s="8" t="s">
        <v>145</v>
      </c>
      <c r="D34" s="8" t="s">
        <v>146</v>
      </c>
      <c r="E34" s="8" t="s">
        <v>146</v>
      </c>
      <c r="F34" s="8" t="s">
        <v>147</v>
      </c>
      <c r="G34" s="8" t="s">
        <v>148</v>
      </c>
      <c r="H34" s="8" t="s">
        <v>149</v>
      </c>
      <c r="I34" s="8" t="s">
        <v>145</v>
      </c>
      <c r="J34" s="9" t="s">
        <v>25</v>
      </c>
      <c r="L34" s="10">
        <v>35.42403006</v>
      </c>
      <c r="M34" s="11">
        <v>-76.901658159999997</v>
      </c>
      <c r="N34" s="10">
        <v>35.42403006</v>
      </c>
      <c r="O34" s="8">
        <v>2012</v>
      </c>
      <c r="R34" s="8" t="s">
        <v>26</v>
      </c>
      <c r="S34" s="8" t="s">
        <v>46</v>
      </c>
      <c r="T34" t="s">
        <v>28</v>
      </c>
      <c r="U34" t="s">
        <v>37</v>
      </c>
    </row>
    <row r="35" spans="1:21" x14ac:dyDescent="0.25">
      <c r="A35" s="8" t="s">
        <v>148</v>
      </c>
      <c r="B35" t="s">
        <v>19</v>
      </c>
      <c r="C35" s="8" t="s">
        <v>145</v>
      </c>
      <c r="D35" s="8" t="s">
        <v>146</v>
      </c>
      <c r="E35" s="8" t="s">
        <v>146</v>
      </c>
      <c r="F35" s="8" t="s">
        <v>150</v>
      </c>
      <c r="G35" s="8" t="s">
        <v>148</v>
      </c>
      <c r="H35" s="8" t="s">
        <v>151</v>
      </c>
      <c r="I35" s="8" t="s">
        <v>145</v>
      </c>
      <c r="J35" s="9" t="s">
        <v>25</v>
      </c>
      <c r="L35" s="10">
        <v>35.42403006</v>
      </c>
      <c r="M35" s="11">
        <v>-76.901658159999997</v>
      </c>
      <c r="N35" s="10">
        <v>35.42403006</v>
      </c>
      <c r="O35" s="8">
        <v>2022</v>
      </c>
      <c r="R35" s="8" t="s">
        <v>26</v>
      </c>
      <c r="S35" s="8" t="s">
        <v>46</v>
      </c>
      <c r="T35" t="s">
        <v>28</v>
      </c>
      <c r="U35" t="s">
        <v>37</v>
      </c>
    </row>
    <row r="36" spans="1:21" x14ac:dyDescent="0.25">
      <c r="A36" s="8" t="s">
        <v>162</v>
      </c>
      <c r="B36" t="s">
        <v>19</v>
      </c>
      <c r="C36" s="8" t="s">
        <v>159</v>
      </c>
      <c r="D36" s="8" t="s">
        <v>160</v>
      </c>
      <c r="E36" s="8" t="s">
        <v>160</v>
      </c>
      <c r="F36" s="8" t="s">
        <v>161</v>
      </c>
      <c r="G36" s="8" t="s">
        <v>162</v>
      </c>
      <c r="H36" s="8" t="s">
        <v>163</v>
      </c>
      <c r="I36" s="8" t="s">
        <v>159</v>
      </c>
      <c r="J36" s="9" t="s">
        <v>25</v>
      </c>
      <c r="L36" s="10">
        <v>36.28535746</v>
      </c>
      <c r="M36" s="11">
        <v>-75.979529799999995</v>
      </c>
      <c r="N36" s="10">
        <v>36.28535746</v>
      </c>
      <c r="O36" s="8">
        <v>2006</v>
      </c>
      <c r="R36" s="8" t="s">
        <v>45</v>
      </c>
      <c r="S36" s="8" t="s">
        <v>46</v>
      </c>
      <c r="T36" t="s">
        <v>77</v>
      </c>
      <c r="U36" t="s">
        <v>37</v>
      </c>
    </row>
    <row r="37" spans="1:21" x14ac:dyDescent="0.25">
      <c r="A37" s="8" t="s">
        <v>162</v>
      </c>
      <c r="B37" t="s">
        <v>19</v>
      </c>
      <c r="C37" s="8" t="s">
        <v>159</v>
      </c>
      <c r="D37" s="8" t="s">
        <v>160</v>
      </c>
      <c r="E37" s="8" t="s">
        <v>160</v>
      </c>
      <c r="F37" s="8" t="s">
        <v>164</v>
      </c>
      <c r="G37" s="8" t="s">
        <v>162</v>
      </c>
      <c r="H37" s="8" t="s">
        <v>165</v>
      </c>
      <c r="I37" s="8" t="s">
        <v>159</v>
      </c>
      <c r="J37" s="9" t="s">
        <v>25</v>
      </c>
      <c r="L37" s="10">
        <v>36.28535746</v>
      </c>
      <c r="M37" s="11">
        <v>-75.979529799999995</v>
      </c>
      <c r="N37" s="10">
        <v>36.28535746</v>
      </c>
      <c r="O37" s="8">
        <v>2022</v>
      </c>
      <c r="R37" s="8" t="s">
        <v>45</v>
      </c>
      <c r="S37" s="8" t="s">
        <v>46</v>
      </c>
      <c r="T37" t="s">
        <v>77</v>
      </c>
      <c r="U37" t="s">
        <v>37</v>
      </c>
    </row>
    <row r="38" spans="1:21" x14ac:dyDescent="0.25">
      <c r="A38" s="8" t="s">
        <v>155</v>
      </c>
      <c r="B38" t="s">
        <v>19</v>
      </c>
      <c r="C38" s="8" t="s">
        <v>152</v>
      </c>
      <c r="D38" s="8" t="s">
        <v>153</v>
      </c>
      <c r="E38" s="8" t="s">
        <v>153</v>
      </c>
      <c r="F38" s="8" t="s">
        <v>154</v>
      </c>
      <c r="G38" s="8" t="s">
        <v>155</v>
      </c>
      <c r="H38" s="8" t="s">
        <v>156</v>
      </c>
      <c r="I38" s="8" t="s">
        <v>152</v>
      </c>
      <c r="J38" s="9" t="s">
        <v>25</v>
      </c>
      <c r="L38" s="10">
        <v>36.083014689999999</v>
      </c>
      <c r="M38" s="11">
        <v>-75.724222960000006</v>
      </c>
      <c r="N38" s="10">
        <v>36.083014689999999</v>
      </c>
      <c r="O38" s="8">
        <v>1988</v>
      </c>
      <c r="R38" s="8" t="s">
        <v>26</v>
      </c>
      <c r="S38" s="8" t="s">
        <v>27</v>
      </c>
      <c r="T38" t="s">
        <v>28</v>
      </c>
      <c r="U38" t="s">
        <v>37</v>
      </c>
    </row>
    <row r="39" spans="1:21" x14ac:dyDescent="0.25">
      <c r="A39" s="8" t="s">
        <v>155</v>
      </c>
      <c r="B39" t="s">
        <v>19</v>
      </c>
      <c r="C39" s="8" t="s">
        <v>152</v>
      </c>
      <c r="D39" s="8" t="s">
        <v>153</v>
      </c>
      <c r="E39" s="8" t="s">
        <v>153</v>
      </c>
      <c r="F39" s="8" t="s">
        <v>157</v>
      </c>
      <c r="G39" s="8" t="s">
        <v>155</v>
      </c>
      <c r="H39" s="8" t="s">
        <v>158</v>
      </c>
      <c r="I39" s="8" t="s">
        <v>152</v>
      </c>
      <c r="J39" s="9" t="s">
        <v>25</v>
      </c>
      <c r="L39" s="10">
        <v>36.083014689999999</v>
      </c>
      <c r="M39" s="11">
        <v>-75.724222960000006</v>
      </c>
      <c r="N39" s="10">
        <v>36.083014689999999</v>
      </c>
      <c r="O39" s="8">
        <v>2022</v>
      </c>
      <c r="R39" s="8" t="s">
        <v>26</v>
      </c>
      <c r="S39" s="8" t="s">
        <v>27</v>
      </c>
      <c r="T39" t="s">
        <v>28</v>
      </c>
      <c r="U39" t="s">
        <v>37</v>
      </c>
    </row>
    <row r="40" spans="1:21" x14ac:dyDescent="0.25">
      <c r="A40" s="8" t="s">
        <v>169</v>
      </c>
      <c r="B40" t="s">
        <v>19</v>
      </c>
      <c r="C40" s="8" t="s">
        <v>166</v>
      </c>
      <c r="D40" s="8" t="s">
        <v>167</v>
      </c>
      <c r="E40" s="8" t="s">
        <v>167</v>
      </c>
      <c r="F40" s="8" t="s">
        <v>168</v>
      </c>
      <c r="G40" s="8" t="s">
        <v>169</v>
      </c>
      <c r="H40" s="8" t="s">
        <v>170</v>
      </c>
      <c r="I40" s="8" t="s">
        <v>166</v>
      </c>
      <c r="J40" s="9" t="s">
        <v>25</v>
      </c>
      <c r="L40" s="10">
        <v>36.389929100000003</v>
      </c>
      <c r="M40" s="11">
        <v>-75.834204249999999</v>
      </c>
      <c r="N40" s="10">
        <v>36.389929100000003</v>
      </c>
      <c r="O40" s="8">
        <v>2003</v>
      </c>
      <c r="R40" s="8" t="s">
        <v>26</v>
      </c>
      <c r="S40" s="8" t="s">
        <v>46</v>
      </c>
      <c r="T40" t="s">
        <v>28</v>
      </c>
      <c r="U40" t="s">
        <v>37</v>
      </c>
    </row>
    <row r="41" spans="1:21" x14ac:dyDescent="0.25">
      <c r="A41" s="8" t="s">
        <v>169</v>
      </c>
      <c r="B41" t="s">
        <v>19</v>
      </c>
      <c r="C41" s="8" t="s">
        <v>166</v>
      </c>
      <c r="D41" s="8" t="s">
        <v>167</v>
      </c>
      <c r="E41" s="8" t="s">
        <v>167</v>
      </c>
      <c r="F41" s="8" t="s">
        <v>171</v>
      </c>
      <c r="G41" s="8" t="s">
        <v>169</v>
      </c>
      <c r="H41" s="8" t="s">
        <v>172</v>
      </c>
      <c r="I41" s="8" t="s">
        <v>166</v>
      </c>
      <c r="J41" s="9" t="s">
        <v>25</v>
      </c>
      <c r="L41" s="10">
        <v>36.389929100000003</v>
      </c>
      <c r="M41" s="11">
        <v>-75.834204249999999</v>
      </c>
      <c r="N41" s="10">
        <v>36.389929100000003</v>
      </c>
      <c r="O41" s="8">
        <v>2022</v>
      </c>
      <c r="R41" s="8" t="s">
        <v>26</v>
      </c>
      <c r="S41" s="8" t="s">
        <v>46</v>
      </c>
      <c r="T41" t="s">
        <v>28</v>
      </c>
      <c r="U41" t="s">
        <v>37</v>
      </c>
    </row>
    <row r="42" spans="1:21" x14ac:dyDescent="0.25">
      <c r="A42" s="8" t="s">
        <v>183</v>
      </c>
      <c r="B42" t="s">
        <v>19</v>
      </c>
      <c r="C42" s="8" t="s">
        <v>180</v>
      </c>
      <c r="D42" s="8" t="s">
        <v>181</v>
      </c>
      <c r="E42" s="8" t="s">
        <v>181</v>
      </c>
      <c r="F42" s="8" t="s">
        <v>182</v>
      </c>
      <c r="G42" s="8" t="s">
        <v>183</v>
      </c>
      <c r="H42" s="8" t="s">
        <v>184</v>
      </c>
      <c r="I42" s="8" t="s">
        <v>180</v>
      </c>
      <c r="J42" s="9" t="s">
        <v>25</v>
      </c>
      <c r="K42" s="9" t="s">
        <v>185</v>
      </c>
      <c r="L42" s="10">
        <v>35.915415596766501</v>
      </c>
      <c r="M42" s="11">
        <v>-76.532676072282499</v>
      </c>
      <c r="N42" s="10">
        <v>35.915415596766501</v>
      </c>
      <c r="O42" s="8">
        <v>2009</v>
      </c>
      <c r="R42" s="8" t="s">
        <v>26</v>
      </c>
      <c r="S42" s="8" t="s">
        <v>27</v>
      </c>
      <c r="T42" t="s">
        <v>28</v>
      </c>
      <c r="U42" t="s">
        <v>29</v>
      </c>
    </row>
    <row r="43" spans="1:21" x14ac:dyDescent="0.25">
      <c r="A43" s="8" t="s">
        <v>183</v>
      </c>
      <c r="B43" t="s">
        <v>19</v>
      </c>
      <c r="C43" s="8" t="s">
        <v>180</v>
      </c>
      <c r="D43" s="8" t="s">
        <v>181</v>
      </c>
      <c r="E43" s="8" t="s">
        <v>181</v>
      </c>
      <c r="F43" s="8" t="s">
        <v>186</v>
      </c>
      <c r="G43" s="8" t="s">
        <v>183</v>
      </c>
      <c r="H43" s="8" t="s">
        <v>187</v>
      </c>
      <c r="I43" s="8" t="s">
        <v>180</v>
      </c>
      <c r="J43" s="9" t="s">
        <v>25</v>
      </c>
      <c r="K43" s="9" t="s">
        <v>185</v>
      </c>
      <c r="L43" s="10">
        <v>35.915415596766501</v>
      </c>
      <c r="M43" s="11">
        <v>-76.532676072282499</v>
      </c>
      <c r="N43" s="10">
        <v>35.915415596766501</v>
      </c>
      <c r="O43" s="8">
        <v>2022</v>
      </c>
      <c r="R43" s="8" t="s">
        <v>26</v>
      </c>
      <c r="S43" s="8" t="s">
        <v>27</v>
      </c>
      <c r="T43" t="s">
        <v>28</v>
      </c>
      <c r="U43" t="s">
        <v>29</v>
      </c>
    </row>
    <row r="44" spans="1:21" x14ac:dyDescent="0.25">
      <c r="A44" s="8" t="s">
        <v>176</v>
      </c>
      <c r="B44" t="s">
        <v>19</v>
      </c>
      <c r="C44" s="8" t="s">
        <v>173</v>
      </c>
      <c r="D44" s="8" t="s">
        <v>174</v>
      </c>
      <c r="E44" s="8" t="s">
        <v>174</v>
      </c>
      <c r="F44" s="8" t="s">
        <v>175</v>
      </c>
      <c r="G44" s="8" t="s">
        <v>176</v>
      </c>
      <c r="H44" s="8" t="s">
        <v>177</v>
      </c>
      <c r="I44" s="8" t="s">
        <v>173</v>
      </c>
      <c r="J44" s="9" t="s">
        <v>25</v>
      </c>
      <c r="L44" s="10">
        <v>34.355847425999997</v>
      </c>
      <c r="M44" s="11">
        <v>-78.063403871000006</v>
      </c>
      <c r="N44" s="10">
        <v>34.355847425999997</v>
      </c>
      <c r="O44" s="8">
        <v>2004</v>
      </c>
      <c r="R44" s="8" t="s">
        <v>26</v>
      </c>
      <c r="S44" s="8" t="s">
        <v>46</v>
      </c>
      <c r="T44" t="s">
        <v>28</v>
      </c>
      <c r="U44" t="s">
        <v>37</v>
      </c>
    </row>
    <row r="45" spans="1:21" x14ac:dyDescent="0.25">
      <c r="A45" s="8" t="s">
        <v>176</v>
      </c>
      <c r="B45" t="s">
        <v>19</v>
      </c>
      <c r="C45" s="8" t="s">
        <v>173</v>
      </c>
      <c r="D45" s="8" t="s">
        <v>174</v>
      </c>
      <c r="E45" s="8" t="s">
        <v>174</v>
      </c>
      <c r="F45" s="8" t="s">
        <v>178</v>
      </c>
      <c r="G45" s="8" t="s">
        <v>176</v>
      </c>
      <c r="H45" s="8" t="s">
        <v>179</v>
      </c>
      <c r="I45" s="8" t="s">
        <v>173</v>
      </c>
      <c r="J45" s="9" t="s">
        <v>25</v>
      </c>
      <c r="L45" s="10">
        <v>34.355847425999997</v>
      </c>
      <c r="M45" s="11">
        <v>-78.063403871000006</v>
      </c>
      <c r="N45" s="10">
        <v>34.355847425999997</v>
      </c>
      <c r="O45" s="8">
        <v>2022</v>
      </c>
      <c r="R45" s="8" t="s">
        <v>26</v>
      </c>
      <c r="S45" s="8" t="s">
        <v>46</v>
      </c>
      <c r="T45" t="s">
        <v>28</v>
      </c>
      <c r="U45" t="s">
        <v>37</v>
      </c>
    </row>
    <row r="46" spans="1:21" x14ac:dyDescent="0.25">
      <c r="A46" s="8" t="s">
        <v>198</v>
      </c>
      <c r="B46" t="s">
        <v>19</v>
      </c>
      <c r="C46" s="8" t="s">
        <v>195</v>
      </c>
      <c r="D46" s="8" t="s">
        <v>196</v>
      </c>
      <c r="E46" s="8" t="s">
        <v>196</v>
      </c>
      <c r="F46" s="8" t="s">
        <v>197</v>
      </c>
      <c r="G46" s="8" t="s">
        <v>198</v>
      </c>
      <c r="H46" s="8" t="s">
        <v>199</v>
      </c>
      <c r="I46" s="8" t="s">
        <v>195</v>
      </c>
      <c r="J46" s="9" t="s">
        <v>25</v>
      </c>
      <c r="L46" s="10">
        <v>35.920679409999998</v>
      </c>
      <c r="M46" s="11">
        <v>-75.665063680000003</v>
      </c>
      <c r="N46" s="10">
        <v>35.920679409999998</v>
      </c>
      <c r="O46" s="8">
        <v>2014</v>
      </c>
      <c r="R46" s="8" t="s">
        <v>45</v>
      </c>
      <c r="S46" s="8" t="s">
        <v>46</v>
      </c>
      <c r="T46" t="s">
        <v>47</v>
      </c>
      <c r="U46" t="s">
        <v>37</v>
      </c>
    </row>
    <row r="47" spans="1:21" x14ac:dyDescent="0.25">
      <c r="A47" s="8" t="s">
        <v>198</v>
      </c>
      <c r="B47" t="s">
        <v>19</v>
      </c>
      <c r="C47" s="8" t="s">
        <v>195</v>
      </c>
      <c r="D47" s="8" t="s">
        <v>196</v>
      </c>
      <c r="E47" s="8" t="s">
        <v>196</v>
      </c>
      <c r="F47" s="8" t="s">
        <v>200</v>
      </c>
      <c r="G47" s="8" t="s">
        <v>198</v>
      </c>
      <c r="H47" s="8" t="s">
        <v>201</v>
      </c>
      <c r="I47" s="8" t="s">
        <v>195</v>
      </c>
      <c r="J47" s="9" t="s">
        <v>25</v>
      </c>
      <c r="L47" s="10">
        <v>35.920679409999998</v>
      </c>
      <c r="M47" s="11">
        <v>-75.665063680000003</v>
      </c>
      <c r="N47" s="10">
        <v>35.920679409999998</v>
      </c>
      <c r="O47" s="8">
        <v>2022</v>
      </c>
      <c r="R47" s="8" t="s">
        <v>45</v>
      </c>
      <c r="S47" s="8" t="s">
        <v>46</v>
      </c>
      <c r="T47" t="s">
        <v>47</v>
      </c>
      <c r="U47" t="s">
        <v>37</v>
      </c>
    </row>
    <row r="48" spans="1:21" x14ac:dyDescent="0.25">
      <c r="A48" s="8" t="s">
        <v>205</v>
      </c>
      <c r="B48" t="s">
        <v>19</v>
      </c>
      <c r="C48" s="8" t="s">
        <v>202</v>
      </c>
      <c r="D48" s="8" t="s">
        <v>203</v>
      </c>
      <c r="E48" s="8" t="s">
        <v>203</v>
      </c>
      <c r="F48" s="8" t="s">
        <v>204</v>
      </c>
      <c r="G48" s="8" t="s">
        <v>205</v>
      </c>
      <c r="H48" s="8" t="s">
        <v>206</v>
      </c>
      <c r="I48" s="8" t="s">
        <v>202</v>
      </c>
      <c r="J48" s="9" t="s">
        <v>25</v>
      </c>
      <c r="L48" s="10">
        <v>35.270035762301802</v>
      </c>
      <c r="M48" s="11">
        <v>-76.627596635684796</v>
      </c>
      <c r="N48" s="10">
        <v>35.270035762301802</v>
      </c>
      <c r="O48" s="8">
        <v>2009</v>
      </c>
      <c r="R48" s="8" t="s">
        <v>26</v>
      </c>
      <c r="S48" s="8" t="s">
        <v>46</v>
      </c>
      <c r="T48" t="s">
        <v>77</v>
      </c>
      <c r="U48" t="s">
        <v>37</v>
      </c>
    </row>
    <row r="49" spans="1:22" x14ac:dyDescent="0.25">
      <c r="A49" s="8" t="s">
        <v>205</v>
      </c>
      <c r="B49" t="s">
        <v>19</v>
      </c>
      <c r="C49" s="8" t="s">
        <v>202</v>
      </c>
      <c r="D49" s="8" t="s">
        <v>203</v>
      </c>
      <c r="E49" s="8" t="s">
        <v>203</v>
      </c>
      <c r="F49" s="8" t="s">
        <v>207</v>
      </c>
      <c r="G49" s="8" t="s">
        <v>205</v>
      </c>
      <c r="H49" s="8" t="s">
        <v>208</v>
      </c>
      <c r="I49" s="8" t="s">
        <v>202</v>
      </c>
      <c r="J49" s="9" t="s">
        <v>25</v>
      </c>
      <c r="L49" s="10">
        <v>35.270035762301802</v>
      </c>
      <c r="M49" s="11">
        <v>-76.627596635684796</v>
      </c>
      <c r="N49" s="10">
        <v>35.270035762301802</v>
      </c>
      <c r="O49" s="8">
        <v>2022</v>
      </c>
      <c r="R49" s="8" t="s">
        <v>26</v>
      </c>
      <c r="S49" s="8" t="s">
        <v>46</v>
      </c>
      <c r="T49" t="s">
        <v>77</v>
      </c>
      <c r="U49" t="s">
        <v>37</v>
      </c>
    </row>
    <row r="50" spans="1:22" x14ac:dyDescent="0.25">
      <c r="A50" s="8" t="s">
        <v>212</v>
      </c>
      <c r="B50" t="s">
        <v>19</v>
      </c>
      <c r="C50" s="8" t="s">
        <v>209</v>
      </c>
      <c r="D50" s="8" t="s">
        <v>210</v>
      </c>
      <c r="E50" s="8" t="s">
        <v>210</v>
      </c>
      <c r="F50" s="8" t="s">
        <v>211</v>
      </c>
      <c r="G50" s="8" t="s">
        <v>212</v>
      </c>
      <c r="H50" s="8" t="s">
        <v>213</v>
      </c>
      <c r="I50" s="8" t="s">
        <v>209</v>
      </c>
      <c r="J50" s="9" t="s">
        <v>25</v>
      </c>
      <c r="L50" s="10">
        <v>35.267268494226798</v>
      </c>
      <c r="M50" s="11">
        <v>-76.628222847282998</v>
      </c>
      <c r="N50" s="10">
        <v>35.267268494226798</v>
      </c>
      <c r="O50" s="8">
        <v>2009</v>
      </c>
      <c r="R50" s="8" t="s">
        <v>26</v>
      </c>
      <c r="S50" s="8" t="s">
        <v>27</v>
      </c>
      <c r="T50" t="s">
        <v>28</v>
      </c>
      <c r="U50" t="s">
        <v>37</v>
      </c>
    </row>
    <row r="51" spans="1:22" x14ac:dyDescent="0.25">
      <c r="A51" s="8" t="s">
        <v>212</v>
      </c>
      <c r="B51" t="s">
        <v>19</v>
      </c>
      <c r="C51" s="8" t="s">
        <v>209</v>
      </c>
      <c r="D51" s="8" t="s">
        <v>210</v>
      </c>
      <c r="E51" s="8" t="s">
        <v>210</v>
      </c>
      <c r="F51" s="8" t="s">
        <v>214</v>
      </c>
      <c r="G51" s="8" t="s">
        <v>212</v>
      </c>
      <c r="H51" s="8" t="s">
        <v>215</v>
      </c>
      <c r="I51" s="8" t="s">
        <v>209</v>
      </c>
      <c r="J51" s="9" t="s">
        <v>25</v>
      </c>
      <c r="L51" s="10">
        <v>35.267268494226798</v>
      </c>
      <c r="M51" s="11">
        <v>-76.628222847282998</v>
      </c>
      <c r="N51" s="10">
        <v>35.267268494226798</v>
      </c>
      <c r="O51" s="8">
        <v>2022</v>
      </c>
      <c r="R51" s="8" t="s">
        <v>26</v>
      </c>
      <c r="S51" s="8" t="s">
        <v>27</v>
      </c>
      <c r="T51" t="s">
        <v>28</v>
      </c>
      <c r="U51" t="s">
        <v>37</v>
      </c>
    </row>
    <row r="52" spans="1:22" x14ac:dyDescent="0.25">
      <c r="A52" s="8" t="s">
        <v>191</v>
      </c>
      <c r="B52" t="s">
        <v>19</v>
      </c>
      <c r="C52" s="8" t="s">
        <v>188</v>
      </c>
      <c r="D52" s="8" t="s">
        <v>189</v>
      </c>
      <c r="E52" s="8" t="s">
        <v>189</v>
      </c>
      <c r="F52" s="8" t="s">
        <v>190</v>
      </c>
      <c r="G52" s="8" t="s">
        <v>191</v>
      </c>
      <c r="H52" s="8" t="s">
        <v>192</v>
      </c>
      <c r="I52" s="8" t="s">
        <v>188</v>
      </c>
      <c r="J52" s="9" t="s">
        <v>25</v>
      </c>
      <c r="K52" s="9" t="s">
        <v>185</v>
      </c>
      <c r="L52" s="10">
        <v>36.018169559999997</v>
      </c>
      <c r="M52" s="11">
        <v>-76.745586090000003</v>
      </c>
      <c r="N52" s="10">
        <v>36.018169559999997</v>
      </c>
      <c r="O52" s="8">
        <v>2008</v>
      </c>
      <c r="R52" s="8" t="s">
        <v>26</v>
      </c>
      <c r="S52" s="8" t="s">
        <v>46</v>
      </c>
      <c r="T52" t="s">
        <v>28</v>
      </c>
      <c r="U52" t="s">
        <v>37</v>
      </c>
    </row>
    <row r="53" spans="1:22" x14ac:dyDescent="0.25">
      <c r="A53" s="8" t="s">
        <v>191</v>
      </c>
      <c r="B53" t="s">
        <v>19</v>
      </c>
      <c r="C53" s="8" t="s">
        <v>188</v>
      </c>
      <c r="D53" s="8" t="s">
        <v>189</v>
      </c>
      <c r="E53" s="8" t="s">
        <v>189</v>
      </c>
      <c r="F53" s="8" t="s">
        <v>193</v>
      </c>
      <c r="G53" s="8" t="s">
        <v>191</v>
      </c>
      <c r="H53" s="8" t="s">
        <v>194</v>
      </c>
      <c r="I53" s="8" t="s">
        <v>188</v>
      </c>
      <c r="J53" s="9" t="s">
        <v>25</v>
      </c>
      <c r="K53" s="9" t="s">
        <v>185</v>
      </c>
      <c r="L53" s="10">
        <v>36.018169559999997</v>
      </c>
      <c r="M53" s="11">
        <v>-76.745586090000003</v>
      </c>
      <c r="N53" s="10">
        <v>36.018169559999997</v>
      </c>
      <c r="O53" s="8">
        <v>2022</v>
      </c>
      <c r="R53" s="8" t="s">
        <v>26</v>
      </c>
      <c r="S53" s="8" t="s">
        <v>46</v>
      </c>
      <c r="T53" t="s">
        <v>28</v>
      </c>
      <c r="U53" t="s">
        <v>37</v>
      </c>
    </row>
    <row r="54" spans="1:22" x14ac:dyDescent="0.25">
      <c r="A54" s="8" t="s">
        <v>219</v>
      </c>
      <c r="B54" t="s">
        <v>19</v>
      </c>
      <c r="C54" s="8" t="s">
        <v>216</v>
      </c>
      <c r="D54" s="8" t="s">
        <v>217</v>
      </c>
      <c r="E54" s="8" t="s">
        <v>217</v>
      </c>
      <c r="F54" s="8" t="s">
        <v>218</v>
      </c>
      <c r="G54" s="8" t="s">
        <v>219</v>
      </c>
      <c r="H54" s="8" t="s">
        <v>220</v>
      </c>
      <c r="I54" s="8" t="s">
        <v>216</v>
      </c>
      <c r="J54" s="9" t="s">
        <v>25</v>
      </c>
      <c r="L54" s="10">
        <v>35.960238870503403</v>
      </c>
      <c r="M54" s="11">
        <v>-76.722055934537394</v>
      </c>
      <c r="N54" s="10">
        <v>35.960238870503403</v>
      </c>
      <c r="O54" s="8">
        <v>2009</v>
      </c>
      <c r="R54" s="8" t="s">
        <v>26</v>
      </c>
      <c r="S54" s="8" t="s">
        <v>46</v>
      </c>
      <c r="T54" t="s">
        <v>77</v>
      </c>
      <c r="U54" t="s">
        <v>37</v>
      </c>
    </row>
    <row r="55" spans="1:22" x14ac:dyDescent="0.25">
      <c r="A55" s="8" t="s">
        <v>219</v>
      </c>
      <c r="B55" t="s">
        <v>19</v>
      </c>
      <c r="C55" s="8" t="s">
        <v>216</v>
      </c>
      <c r="D55" s="8" t="s">
        <v>217</v>
      </c>
      <c r="E55" s="8" t="s">
        <v>217</v>
      </c>
      <c r="F55" s="8" t="s">
        <v>221</v>
      </c>
      <c r="G55" s="8" t="s">
        <v>219</v>
      </c>
      <c r="H55" s="8" t="s">
        <v>222</v>
      </c>
      <c r="I55" s="8" t="s">
        <v>216</v>
      </c>
      <c r="J55" s="9" t="s">
        <v>25</v>
      </c>
      <c r="L55" s="10">
        <v>35.960238870503403</v>
      </c>
      <c r="M55" s="11">
        <v>-76.722055934537394</v>
      </c>
      <c r="N55" s="10">
        <v>35.960238870503403</v>
      </c>
      <c r="O55" s="8">
        <v>2022</v>
      </c>
      <c r="R55" s="8" t="s">
        <v>26</v>
      </c>
      <c r="S55" s="8" t="s">
        <v>46</v>
      </c>
      <c r="T55" t="s">
        <v>77</v>
      </c>
      <c r="U55" t="s">
        <v>37</v>
      </c>
    </row>
    <row r="56" spans="1:22" x14ac:dyDescent="0.25">
      <c r="A56" s="8" t="s">
        <v>226</v>
      </c>
      <c r="B56" t="s">
        <v>19</v>
      </c>
      <c r="C56" s="8" t="s">
        <v>223</v>
      </c>
      <c r="D56" s="8" t="s">
        <v>224</v>
      </c>
      <c r="E56" s="8" t="s">
        <v>224</v>
      </c>
      <c r="F56" s="8" t="s">
        <v>225</v>
      </c>
      <c r="G56" s="8" t="s">
        <v>226</v>
      </c>
      <c r="H56" s="8" t="s">
        <v>227</v>
      </c>
      <c r="I56" s="8" t="s">
        <v>223</v>
      </c>
      <c r="J56" s="9" t="s">
        <v>25</v>
      </c>
      <c r="L56" s="10">
        <v>35.433019420000001</v>
      </c>
      <c r="M56" s="11">
        <v>-76.715017990000007</v>
      </c>
      <c r="N56" s="10">
        <v>35.433019420000001</v>
      </c>
      <c r="O56" s="8">
        <v>2009</v>
      </c>
      <c r="R56" s="8" t="s">
        <v>26</v>
      </c>
      <c r="S56" s="8" t="s">
        <v>27</v>
      </c>
      <c r="T56" s="8" t="s">
        <v>28</v>
      </c>
      <c r="U56" s="8" t="s">
        <v>29</v>
      </c>
    </row>
    <row r="57" spans="1:22" x14ac:dyDescent="0.25">
      <c r="A57" s="8" t="s">
        <v>226</v>
      </c>
      <c r="B57" t="s">
        <v>19</v>
      </c>
      <c r="C57" s="8" t="s">
        <v>223</v>
      </c>
      <c r="D57" s="8" t="s">
        <v>224</v>
      </c>
      <c r="E57" s="8" t="s">
        <v>224</v>
      </c>
      <c r="F57" s="8" t="s">
        <v>228</v>
      </c>
      <c r="G57" s="8" t="s">
        <v>226</v>
      </c>
      <c r="H57" s="8" t="s">
        <v>229</v>
      </c>
      <c r="I57" s="8" t="s">
        <v>223</v>
      </c>
      <c r="J57" s="9" t="s">
        <v>25</v>
      </c>
      <c r="L57" s="10">
        <v>35.433019420000001</v>
      </c>
      <c r="M57" s="11">
        <v>-76.715017990000007</v>
      </c>
      <c r="N57" s="10">
        <v>35.433019420000001</v>
      </c>
      <c r="O57" s="8">
        <v>2022</v>
      </c>
      <c r="R57" s="8" t="s">
        <v>26</v>
      </c>
      <c r="S57" s="8" t="s">
        <v>27</v>
      </c>
      <c r="T57" s="8" t="s">
        <v>28</v>
      </c>
      <c r="U57" s="8" t="s">
        <v>29</v>
      </c>
    </row>
    <row r="58" spans="1:22" x14ac:dyDescent="0.25">
      <c r="A58" s="8" t="s">
        <v>226</v>
      </c>
      <c r="B58" t="s">
        <v>19</v>
      </c>
      <c r="C58" s="8" t="s">
        <v>223</v>
      </c>
      <c r="D58" s="8" t="s">
        <v>224</v>
      </c>
      <c r="E58" s="8" t="s">
        <v>224</v>
      </c>
      <c r="F58" s="8" t="s">
        <v>230</v>
      </c>
      <c r="G58" s="8" t="s">
        <v>226</v>
      </c>
      <c r="H58" s="8" t="s">
        <v>231</v>
      </c>
      <c r="I58" s="8" t="s">
        <v>223</v>
      </c>
      <c r="J58" s="9" t="s">
        <v>232</v>
      </c>
      <c r="K58" s="9" t="s">
        <v>232</v>
      </c>
      <c r="L58" s="10">
        <v>35.433019420000001</v>
      </c>
      <c r="M58" s="11">
        <v>-76.715017990000007</v>
      </c>
      <c r="N58" s="10">
        <v>35.433019420000001</v>
      </c>
      <c r="O58" s="8">
        <v>2016</v>
      </c>
      <c r="P58" s="12">
        <v>42544</v>
      </c>
      <c r="Q58" s="13">
        <v>4</v>
      </c>
      <c r="R58" s="8" t="s">
        <v>26</v>
      </c>
      <c r="S58" s="8" t="s">
        <v>27</v>
      </c>
      <c r="T58" s="8" t="s">
        <v>28</v>
      </c>
      <c r="U58" s="8" t="s">
        <v>29</v>
      </c>
      <c r="V58" s="8" t="s">
        <v>233</v>
      </c>
    </row>
    <row r="59" spans="1:22" x14ac:dyDescent="0.25">
      <c r="A59" s="8" t="s">
        <v>238</v>
      </c>
      <c r="B59" t="s">
        <v>234</v>
      </c>
      <c r="C59" s="8" t="s">
        <v>235</v>
      </c>
      <c r="D59" s="8" t="s">
        <v>236</v>
      </c>
      <c r="E59" s="8" t="s">
        <v>236</v>
      </c>
      <c r="F59" s="8" t="s">
        <v>237</v>
      </c>
      <c r="G59" s="8" t="s">
        <v>238</v>
      </c>
      <c r="H59" s="8" t="s">
        <v>239</v>
      </c>
      <c r="I59" s="8" t="s">
        <v>235</v>
      </c>
      <c r="L59" s="10">
        <v>35.7877505166962</v>
      </c>
      <c r="M59" s="11">
        <v>-75.881066575975794</v>
      </c>
      <c r="N59" s="10">
        <v>35.7877505166962</v>
      </c>
      <c r="O59" s="8">
        <v>2011</v>
      </c>
      <c r="Q59" s="13">
        <v>5</v>
      </c>
      <c r="R59" s="8" t="s">
        <v>26</v>
      </c>
      <c r="S59" s="8" t="s">
        <v>27</v>
      </c>
      <c r="T59" s="8" t="s">
        <v>28</v>
      </c>
      <c r="U59" s="8" t="s">
        <v>37</v>
      </c>
    </row>
    <row r="60" spans="1:22" x14ac:dyDescent="0.25">
      <c r="A60" s="8" t="s">
        <v>238</v>
      </c>
      <c r="B60" t="s">
        <v>234</v>
      </c>
      <c r="C60" s="8" t="s">
        <v>240</v>
      </c>
      <c r="D60" s="8" t="s">
        <v>236</v>
      </c>
      <c r="E60" s="8" t="s">
        <v>236</v>
      </c>
      <c r="F60" s="8" t="s">
        <v>241</v>
      </c>
      <c r="G60" s="8" t="s">
        <v>238</v>
      </c>
      <c r="H60" s="8" t="s">
        <v>242</v>
      </c>
      <c r="I60" s="8" t="s">
        <v>240</v>
      </c>
      <c r="L60" s="10">
        <v>35.7877505166962</v>
      </c>
      <c r="M60" s="11">
        <v>-75.881066575975794</v>
      </c>
      <c r="N60" s="10">
        <v>35.7877505166962</v>
      </c>
      <c r="O60" s="8">
        <v>2016</v>
      </c>
      <c r="Q60" s="13">
        <v>5</v>
      </c>
      <c r="R60" s="8" t="s">
        <v>26</v>
      </c>
      <c r="S60" s="8" t="s">
        <v>27</v>
      </c>
      <c r="T60" s="8" t="s">
        <v>28</v>
      </c>
      <c r="U60" s="8" t="s">
        <v>37</v>
      </c>
    </row>
    <row r="61" spans="1:22" s="15" customFormat="1" x14ac:dyDescent="0.25">
      <c r="A61" s="8" t="s">
        <v>246</v>
      </c>
      <c r="B61" t="s">
        <v>234</v>
      </c>
      <c r="C61" s="8" t="s">
        <v>243</v>
      </c>
      <c r="D61" s="8" t="s">
        <v>244</v>
      </c>
      <c r="E61" s="8" t="s">
        <v>244</v>
      </c>
      <c r="F61" s="8" t="s">
        <v>245</v>
      </c>
      <c r="G61" s="8" t="s">
        <v>246</v>
      </c>
      <c r="H61" s="8" t="s">
        <v>247</v>
      </c>
      <c r="I61" s="8" t="s">
        <v>243</v>
      </c>
      <c r="J61" s="9"/>
      <c r="K61" s="9"/>
      <c r="L61" s="10">
        <v>36.307972999999897</v>
      </c>
      <c r="M61" s="11">
        <v>-75.914223000000007</v>
      </c>
      <c r="N61" s="10">
        <v>36.307972999999897</v>
      </c>
      <c r="O61" s="8">
        <v>2016</v>
      </c>
      <c r="P61" s="12">
        <v>42549</v>
      </c>
      <c r="Q61" s="13">
        <v>5</v>
      </c>
      <c r="R61" s="8" t="s">
        <v>26</v>
      </c>
      <c r="S61" s="8" t="s">
        <v>27</v>
      </c>
      <c r="T61" s="8" t="s">
        <v>28</v>
      </c>
      <c r="U61" s="8" t="s">
        <v>29</v>
      </c>
      <c r="V61" s="8" t="s">
        <v>248</v>
      </c>
    </row>
    <row r="62" spans="1:22" s="15" customFormat="1" x14ac:dyDescent="0.25">
      <c r="A62" s="8" t="s">
        <v>246</v>
      </c>
      <c r="B62" t="s">
        <v>234</v>
      </c>
      <c r="C62" s="8" t="s">
        <v>249</v>
      </c>
      <c r="D62" s="8" t="s">
        <v>244</v>
      </c>
      <c r="E62" s="8" t="s">
        <v>244</v>
      </c>
      <c r="F62" s="8" t="s">
        <v>250</v>
      </c>
      <c r="G62" s="8" t="s">
        <v>246</v>
      </c>
      <c r="H62" s="8" t="s">
        <v>251</v>
      </c>
      <c r="I62" s="8" t="s">
        <v>249</v>
      </c>
      <c r="J62" s="9"/>
      <c r="K62" s="9"/>
      <c r="L62" s="10">
        <v>36.307972999999897</v>
      </c>
      <c r="M62" s="11">
        <v>-75.914223000000007</v>
      </c>
      <c r="N62" s="10">
        <v>36.307972999999897</v>
      </c>
      <c r="O62" s="8">
        <v>2021</v>
      </c>
      <c r="P62" s="12">
        <v>44355</v>
      </c>
      <c r="Q62" s="13">
        <v>5</v>
      </c>
      <c r="R62" s="8" t="s">
        <v>26</v>
      </c>
      <c r="S62" s="8" t="s">
        <v>27</v>
      </c>
      <c r="T62" s="8" t="s">
        <v>28</v>
      </c>
      <c r="U62" s="8" t="s">
        <v>29</v>
      </c>
      <c r="V62" s="8" t="s">
        <v>248</v>
      </c>
    </row>
    <row r="63" spans="1:22" s="15" customFormat="1" x14ac:dyDescent="0.25">
      <c r="A63" s="8" t="s">
        <v>255</v>
      </c>
      <c r="B63" t="s">
        <v>234</v>
      </c>
      <c r="C63" s="8" t="s">
        <v>252</v>
      </c>
      <c r="D63" s="8" t="s">
        <v>253</v>
      </c>
      <c r="E63" s="8" t="s">
        <v>253</v>
      </c>
      <c r="F63" s="8" t="s">
        <v>254</v>
      </c>
      <c r="G63" s="8" t="s">
        <v>255</v>
      </c>
      <c r="H63" s="8" t="s">
        <v>256</v>
      </c>
      <c r="I63" s="8" t="s">
        <v>252</v>
      </c>
      <c r="J63" s="9"/>
      <c r="K63" s="9"/>
      <c r="L63" s="10">
        <v>34.991318</v>
      </c>
      <c r="M63" s="11">
        <v>-76.540617999999895</v>
      </c>
      <c r="N63" s="10">
        <v>34.991318</v>
      </c>
      <c r="O63" s="8">
        <v>2016</v>
      </c>
      <c r="P63" s="12">
        <v>42522</v>
      </c>
      <c r="Q63" s="13">
        <v>5</v>
      </c>
      <c r="R63" s="8" t="s">
        <v>257</v>
      </c>
      <c r="S63" s="8" t="s">
        <v>46</v>
      </c>
      <c r="T63" s="8" t="s">
        <v>47</v>
      </c>
      <c r="U63" s="8" t="s">
        <v>37</v>
      </c>
      <c r="V63" s="8" t="s">
        <v>258</v>
      </c>
    </row>
    <row r="64" spans="1:22" x14ac:dyDescent="0.25">
      <c r="A64" s="8" t="s">
        <v>255</v>
      </c>
      <c r="B64" t="s">
        <v>234</v>
      </c>
      <c r="C64" s="8" t="s">
        <v>259</v>
      </c>
      <c r="D64" s="8" t="s">
        <v>253</v>
      </c>
      <c r="E64" s="8" t="s">
        <v>253</v>
      </c>
      <c r="F64" s="8" t="s">
        <v>260</v>
      </c>
      <c r="G64" s="8" t="s">
        <v>255</v>
      </c>
      <c r="H64" s="8" t="s">
        <v>261</v>
      </c>
      <c r="I64" s="8" t="s">
        <v>259</v>
      </c>
      <c r="L64" s="10">
        <v>34.991318</v>
      </c>
      <c r="M64" s="11">
        <v>-76.540617999999895</v>
      </c>
      <c r="N64" s="10">
        <v>34.991318</v>
      </c>
      <c r="O64" s="8">
        <v>2021</v>
      </c>
      <c r="P64" s="12">
        <v>44377</v>
      </c>
      <c r="Q64" s="13">
        <v>5</v>
      </c>
      <c r="R64" s="8" t="s">
        <v>257</v>
      </c>
      <c r="S64" s="8" t="s">
        <v>46</v>
      </c>
      <c r="T64" s="8" t="s">
        <v>47</v>
      </c>
      <c r="U64" s="8" t="s">
        <v>37</v>
      </c>
      <c r="V64" s="8" t="s">
        <v>258</v>
      </c>
    </row>
    <row r="65" spans="1:22" x14ac:dyDescent="0.25">
      <c r="A65" s="8" t="s">
        <v>265</v>
      </c>
      <c r="B65" t="s">
        <v>234</v>
      </c>
      <c r="C65" s="8" t="s">
        <v>262</v>
      </c>
      <c r="D65" s="8" t="s">
        <v>263</v>
      </c>
      <c r="E65" s="8" t="s">
        <v>263</v>
      </c>
      <c r="F65" s="8" t="s">
        <v>264</v>
      </c>
      <c r="G65" s="8" t="s">
        <v>265</v>
      </c>
      <c r="H65" s="8" t="s">
        <v>266</v>
      </c>
      <c r="I65" s="8" t="s">
        <v>262</v>
      </c>
      <c r="L65" s="10">
        <v>35.249220000000001</v>
      </c>
      <c r="M65" s="11">
        <v>-76.615941000000007</v>
      </c>
      <c r="N65" s="10">
        <v>35.249220000000001</v>
      </c>
      <c r="O65" s="8">
        <v>2011</v>
      </c>
      <c r="P65" s="12">
        <v>40714</v>
      </c>
      <c r="Q65" s="13">
        <v>5</v>
      </c>
      <c r="R65" s="8" t="s">
        <v>26</v>
      </c>
      <c r="S65" s="8" t="s">
        <v>27</v>
      </c>
      <c r="T65" s="8" t="s">
        <v>28</v>
      </c>
      <c r="U65" s="8" t="s">
        <v>37</v>
      </c>
      <c r="V65" s="8" t="s">
        <v>267</v>
      </c>
    </row>
    <row r="66" spans="1:22" x14ac:dyDescent="0.25">
      <c r="A66" s="8" t="s">
        <v>265</v>
      </c>
      <c r="B66" t="s">
        <v>234</v>
      </c>
      <c r="C66" s="8" t="s">
        <v>268</v>
      </c>
      <c r="D66" s="8" t="s">
        <v>263</v>
      </c>
      <c r="E66" s="8" t="s">
        <v>263</v>
      </c>
      <c r="F66" s="8" t="s">
        <v>269</v>
      </c>
      <c r="G66" s="8" t="s">
        <v>265</v>
      </c>
      <c r="H66" s="8" t="s">
        <v>270</v>
      </c>
      <c r="I66" s="8" t="s">
        <v>268</v>
      </c>
      <c r="L66" s="10">
        <v>35.249220000000001</v>
      </c>
      <c r="M66" s="11">
        <v>-76.615941000000007</v>
      </c>
      <c r="N66" s="10">
        <v>35.249220000000001</v>
      </c>
      <c r="O66" s="8">
        <v>2016</v>
      </c>
      <c r="Q66" s="13">
        <v>5</v>
      </c>
      <c r="R66" s="8" t="s">
        <v>26</v>
      </c>
      <c r="S66" s="8" t="s">
        <v>27</v>
      </c>
      <c r="T66" s="8" t="s">
        <v>28</v>
      </c>
      <c r="U66" s="8" t="s">
        <v>37</v>
      </c>
      <c r="V66" s="8" t="s">
        <v>267</v>
      </c>
    </row>
    <row r="67" spans="1:22" x14ac:dyDescent="0.25">
      <c r="A67" s="8" t="s">
        <v>265</v>
      </c>
      <c r="B67" t="s">
        <v>234</v>
      </c>
      <c r="C67" s="8" t="s">
        <v>271</v>
      </c>
      <c r="D67" s="8" t="s">
        <v>263</v>
      </c>
      <c r="E67" s="8" t="s">
        <v>263</v>
      </c>
      <c r="F67" s="8" t="s">
        <v>272</v>
      </c>
      <c r="G67" s="8" t="s">
        <v>265</v>
      </c>
      <c r="H67" s="8" t="s">
        <v>273</v>
      </c>
      <c r="I67" s="8" t="s">
        <v>271</v>
      </c>
      <c r="L67" s="10">
        <v>35.249220000000001</v>
      </c>
      <c r="M67" s="11">
        <v>-76.615941000000007</v>
      </c>
      <c r="N67" s="10">
        <v>35.249220000000001</v>
      </c>
      <c r="O67" s="8">
        <v>2021</v>
      </c>
      <c r="Q67" s="13">
        <v>5</v>
      </c>
      <c r="R67" s="8" t="s">
        <v>26</v>
      </c>
      <c r="S67" s="8" t="s">
        <v>27</v>
      </c>
      <c r="T67" s="8" t="s">
        <v>28</v>
      </c>
      <c r="U67" s="8" t="s">
        <v>37</v>
      </c>
      <c r="V67" s="8" t="s">
        <v>267</v>
      </c>
    </row>
    <row r="68" spans="1:22" x14ac:dyDescent="0.25">
      <c r="A68" t="s">
        <v>277</v>
      </c>
      <c r="B68" t="s">
        <v>234</v>
      </c>
      <c r="C68" t="s">
        <v>274</v>
      </c>
      <c r="D68" t="s">
        <v>275</v>
      </c>
      <c r="E68" t="s">
        <v>275</v>
      </c>
      <c r="F68" s="8" t="s">
        <v>276</v>
      </c>
      <c r="G68" t="s">
        <v>277</v>
      </c>
      <c r="H68" t="s">
        <v>278</v>
      </c>
      <c r="I68" t="s">
        <v>274</v>
      </c>
      <c r="L68" s="10">
        <v>35.601862207983501</v>
      </c>
      <c r="M68" s="11">
        <v>-75.818565453844201</v>
      </c>
      <c r="N68" s="10">
        <v>35.601862207983501</v>
      </c>
      <c r="O68" s="8">
        <v>2011</v>
      </c>
      <c r="Q68" s="13">
        <v>5</v>
      </c>
      <c r="R68" t="s">
        <v>257</v>
      </c>
      <c r="S68" s="8" t="s">
        <v>46</v>
      </c>
      <c r="T68" t="s">
        <v>47</v>
      </c>
      <c r="U68" s="8" t="s">
        <v>37</v>
      </c>
    </row>
    <row r="69" spans="1:22" x14ac:dyDescent="0.25">
      <c r="A69" s="8" t="s">
        <v>277</v>
      </c>
      <c r="B69" t="s">
        <v>234</v>
      </c>
      <c r="C69" s="8" t="s">
        <v>279</v>
      </c>
      <c r="D69" s="8" t="s">
        <v>275</v>
      </c>
      <c r="E69" s="8" t="s">
        <v>275</v>
      </c>
      <c r="F69" s="8" t="s">
        <v>280</v>
      </c>
      <c r="G69" s="8" t="s">
        <v>277</v>
      </c>
      <c r="H69" s="8" t="s">
        <v>281</v>
      </c>
      <c r="I69" s="8" t="s">
        <v>279</v>
      </c>
      <c r="L69" s="10">
        <v>35.601862207983501</v>
      </c>
      <c r="M69" s="11">
        <v>-75.818565453844201</v>
      </c>
      <c r="N69" s="10">
        <v>35.601862207983501</v>
      </c>
      <c r="O69" s="8">
        <v>2016</v>
      </c>
      <c r="Q69" s="13">
        <v>5</v>
      </c>
      <c r="R69" s="8" t="s">
        <v>257</v>
      </c>
      <c r="S69" s="8" t="s">
        <v>46</v>
      </c>
      <c r="T69" s="8" t="s">
        <v>47</v>
      </c>
      <c r="U69" s="8" t="s">
        <v>37</v>
      </c>
    </row>
    <row r="70" spans="1:22" x14ac:dyDescent="0.25">
      <c r="A70" s="8" t="s">
        <v>285</v>
      </c>
      <c r="B70" t="s">
        <v>234</v>
      </c>
      <c r="C70" s="8" t="s">
        <v>282</v>
      </c>
      <c r="D70" s="8" t="s">
        <v>283</v>
      </c>
      <c r="E70" s="8" t="s">
        <v>283</v>
      </c>
      <c r="F70" s="8" t="s">
        <v>284</v>
      </c>
      <c r="G70" s="8" t="s">
        <v>285</v>
      </c>
      <c r="H70" s="8" t="s">
        <v>286</v>
      </c>
      <c r="I70" s="8" t="s">
        <v>282</v>
      </c>
      <c r="L70" s="10">
        <v>34.883623</v>
      </c>
      <c r="M70" s="11">
        <v>-76.515964999999994</v>
      </c>
      <c r="N70" s="10">
        <v>34.883623</v>
      </c>
      <c r="O70" s="8">
        <v>2011</v>
      </c>
      <c r="P70" s="12">
        <v>40715</v>
      </c>
      <c r="Q70" s="13">
        <v>5</v>
      </c>
      <c r="R70" s="8" t="s">
        <v>45</v>
      </c>
      <c r="S70" s="8" t="s">
        <v>46</v>
      </c>
      <c r="T70" t="s">
        <v>77</v>
      </c>
      <c r="U70" s="8" t="s">
        <v>37</v>
      </c>
    </row>
    <row r="71" spans="1:22" x14ac:dyDescent="0.25">
      <c r="A71" s="8" t="s">
        <v>285</v>
      </c>
      <c r="B71" t="s">
        <v>234</v>
      </c>
      <c r="C71" s="8" t="s">
        <v>287</v>
      </c>
      <c r="D71" s="8" t="s">
        <v>283</v>
      </c>
      <c r="E71" s="8" t="s">
        <v>283</v>
      </c>
      <c r="F71" s="8" t="s">
        <v>288</v>
      </c>
      <c r="G71" s="8" t="s">
        <v>285</v>
      </c>
      <c r="H71" s="8" t="s">
        <v>289</v>
      </c>
      <c r="I71" s="8" t="s">
        <v>287</v>
      </c>
      <c r="L71" s="10">
        <v>34.883623</v>
      </c>
      <c r="M71" s="11">
        <v>-76.515964999999994</v>
      </c>
      <c r="N71" s="10">
        <v>34.883623</v>
      </c>
      <c r="O71" s="8">
        <v>2016</v>
      </c>
      <c r="P71" s="12">
        <v>42563</v>
      </c>
      <c r="Q71" s="13">
        <v>5</v>
      </c>
      <c r="R71" s="8" t="s">
        <v>45</v>
      </c>
      <c r="S71" s="8" t="s">
        <v>46</v>
      </c>
      <c r="T71" t="s">
        <v>77</v>
      </c>
      <c r="U71" s="8" t="s">
        <v>37</v>
      </c>
    </row>
    <row r="72" spans="1:22" x14ac:dyDescent="0.25">
      <c r="A72" s="8" t="s">
        <v>285</v>
      </c>
      <c r="B72" t="s">
        <v>234</v>
      </c>
      <c r="C72" s="8" t="s">
        <v>290</v>
      </c>
      <c r="D72" s="8" t="s">
        <v>283</v>
      </c>
      <c r="E72" s="8" t="s">
        <v>283</v>
      </c>
      <c r="F72" s="8" t="s">
        <v>291</v>
      </c>
      <c r="G72" s="8" t="s">
        <v>285</v>
      </c>
      <c r="H72" s="8" t="s">
        <v>292</v>
      </c>
      <c r="I72" s="8" t="s">
        <v>290</v>
      </c>
      <c r="L72" s="10">
        <v>34.883623</v>
      </c>
      <c r="M72" s="11">
        <v>-76.515964999999994</v>
      </c>
      <c r="N72" s="10">
        <v>34.883623</v>
      </c>
      <c r="O72" s="8">
        <v>2022</v>
      </c>
      <c r="P72" s="12">
        <v>44783</v>
      </c>
      <c r="Q72" s="13">
        <v>2</v>
      </c>
      <c r="R72" s="8" t="s">
        <v>45</v>
      </c>
      <c r="S72" s="8" t="s">
        <v>46</v>
      </c>
      <c r="T72" s="8" t="s">
        <v>77</v>
      </c>
      <c r="U72" s="8" t="s">
        <v>37</v>
      </c>
    </row>
    <row r="73" spans="1:22" x14ac:dyDescent="0.25">
      <c r="A73" s="8" t="s">
        <v>296</v>
      </c>
      <c r="B73" t="s">
        <v>234</v>
      </c>
      <c r="C73" s="8" t="s">
        <v>293</v>
      </c>
      <c r="D73" s="8" t="s">
        <v>294</v>
      </c>
      <c r="E73" s="8" t="s">
        <v>294</v>
      </c>
      <c r="F73" s="8" t="s">
        <v>295</v>
      </c>
      <c r="G73" s="8" t="s">
        <v>296</v>
      </c>
      <c r="H73" s="8" t="s">
        <v>297</v>
      </c>
      <c r="I73" s="8" t="s">
        <v>293</v>
      </c>
      <c r="L73" s="10">
        <v>35.396233474407502</v>
      </c>
      <c r="M73" s="11">
        <v>-76.440775343508193</v>
      </c>
      <c r="N73" s="10">
        <v>35.396233474407502</v>
      </c>
      <c r="O73" s="8">
        <v>2016</v>
      </c>
      <c r="Q73" s="13">
        <v>5</v>
      </c>
      <c r="R73" s="8" t="s">
        <v>257</v>
      </c>
      <c r="S73" s="8" t="s">
        <v>46</v>
      </c>
      <c r="T73" t="s">
        <v>47</v>
      </c>
      <c r="U73" s="8" t="s">
        <v>37</v>
      </c>
      <c r="V73" s="8" t="s">
        <v>258</v>
      </c>
    </row>
    <row r="74" spans="1:22" x14ac:dyDescent="0.25">
      <c r="A74" s="8" t="s">
        <v>296</v>
      </c>
      <c r="B74" t="s">
        <v>234</v>
      </c>
      <c r="C74" s="8" t="s">
        <v>298</v>
      </c>
      <c r="D74" s="8" t="s">
        <v>294</v>
      </c>
      <c r="E74" s="8" t="s">
        <v>294</v>
      </c>
      <c r="F74" s="8" t="s">
        <v>299</v>
      </c>
      <c r="G74" s="8" t="s">
        <v>296</v>
      </c>
      <c r="H74" s="8" t="s">
        <v>300</v>
      </c>
      <c r="I74" s="8" t="s">
        <v>298</v>
      </c>
      <c r="L74" s="10">
        <v>35.396233474407502</v>
      </c>
      <c r="M74" s="11">
        <v>-76.440775343508193</v>
      </c>
      <c r="N74" s="10">
        <v>35.396233474407502</v>
      </c>
      <c r="O74" s="8">
        <v>2021</v>
      </c>
      <c r="Q74" s="13">
        <v>5</v>
      </c>
      <c r="R74" s="8" t="s">
        <v>257</v>
      </c>
      <c r="S74" s="8" t="s">
        <v>46</v>
      </c>
      <c r="T74" s="8" t="s">
        <v>47</v>
      </c>
      <c r="U74" s="8" t="s">
        <v>37</v>
      </c>
      <c r="V74" s="8" t="s">
        <v>258</v>
      </c>
    </row>
    <row r="75" spans="1:22" x14ac:dyDescent="0.25">
      <c r="A75" s="8" t="s">
        <v>304</v>
      </c>
      <c r="B75" t="s">
        <v>234</v>
      </c>
      <c r="C75" s="8" t="s">
        <v>301</v>
      </c>
      <c r="D75" s="8" t="s">
        <v>302</v>
      </c>
      <c r="E75" s="8" t="s">
        <v>302</v>
      </c>
      <c r="F75" s="8" t="s">
        <v>303</v>
      </c>
      <c r="G75" s="8" t="s">
        <v>304</v>
      </c>
      <c r="H75" s="8" t="s">
        <v>305</v>
      </c>
      <c r="I75" s="8" t="s">
        <v>301</v>
      </c>
      <c r="L75" s="10">
        <v>35.395925768663098</v>
      </c>
      <c r="M75" s="11">
        <v>-76.307783480623797</v>
      </c>
      <c r="N75" s="10">
        <v>35.395925768663098</v>
      </c>
      <c r="O75" s="8">
        <v>2011</v>
      </c>
      <c r="Q75" s="13">
        <v>5</v>
      </c>
      <c r="R75" s="8" t="s">
        <v>45</v>
      </c>
      <c r="S75" s="8" t="s">
        <v>46</v>
      </c>
      <c r="T75" t="s">
        <v>47</v>
      </c>
      <c r="U75" s="8" t="s">
        <v>37</v>
      </c>
    </row>
    <row r="76" spans="1:22" x14ac:dyDescent="0.25">
      <c r="A76" s="8" t="s">
        <v>304</v>
      </c>
      <c r="B76" t="s">
        <v>234</v>
      </c>
      <c r="C76" s="8" t="s">
        <v>306</v>
      </c>
      <c r="D76" s="8" t="s">
        <v>302</v>
      </c>
      <c r="E76" s="8" t="s">
        <v>302</v>
      </c>
      <c r="F76" s="8" t="s">
        <v>307</v>
      </c>
      <c r="G76" s="8" t="s">
        <v>304</v>
      </c>
      <c r="H76" s="8" t="s">
        <v>308</v>
      </c>
      <c r="I76" s="8" t="s">
        <v>306</v>
      </c>
      <c r="L76" s="10">
        <v>35.395925768663098</v>
      </c>
      <c r="M76" s="11">
        <v>-76.307783480623797</v>
      </c>
      <c r="N76" s="10">
        <v>35.395925768663098</v>
      </c>
      <c r="O76" s="8">
        <v>2016</v>
      </c>
      <c r="Q76" s="13">
        <v>5</v>
      </c>
      <c r="R76" s="8" t="s">
        <v>45</v>
      </c>
      <c r="S76" s="8" t="s">
        <v>46</v>
      </c>
      <c r="T76" t="s">
        <v>47</v>
      </c>
      <c r="U76" s="8" t="s">
        <v>37</v>
      </c>
    </row>
    <row r="77" spans="1:22" x14ac:dyDescent="0.25">
      <c r="A77" s="8" t="s">
        <v>310</v>
      </c>
      <c r="B77" t="s">
        <v>309</v>
      </c>
      <c r="D77" s="8" t="s">
        <v>310</v>
      </c>
      <c r="E77" s="8" t="s">
        <v>311</v>
      </c>
      <c r="F77" s="8" t="s">
        <v>312</v>
      </c>
      <c r="G77" s="8" t="s">
        <v>310</v>
      </c>
      <c r="H77" s="8" t="s">
        <v>312</v>
      </c>
      <c r="I77" s="8" t="s">
        <v>311</v>
      </c>
      <c r="J77" s="9" t="s">
        <v>313</v>
      </c>
      <c r="L77" s="10">
        <v>35.369695</v>
      </c>
      <c r="M77" s="11">
        <v>-76.849479000000002</v>
      </c>
      <c r="N77" s="10">
        <v>35.369695</v>
      </c>
      <c r="O77" s="8">
        <v>2020</v>
      </c>
      <c r="R77" s="8" t="s">
        <v>26</v>
      </c>
      <c r="S77" s="8" t="s">
        <v>46</v>
      </c>
      <c r="T77" s="8" t="s">
        <v>28</v>
      </c>
      <c r="U77" s="8" t="s">
        <v>37</v>
      </c>
    </row>
    <row r="78" spans="1:22" x14ac:dyDescent="0.25">
      <c r="A78" s="8" t="s">
        <v>310</v>
      </c>
      <c r="B78" t="s">
        <v>309</v>
      </c>
      <c r="D78" s="8" t="s">
        <v>310</v>
      </c>
      <c r="E78" s="8" t="s">
        <v>314</v>
      </c>
      <c r="F78" s="8" t="s">
        <v>315</v>
      </c>
      <c r="G78" s="8" t="s">
        <v>310</v>
      </c>
      <c r="H78" s="8" t="s">
        <v>315</v>
      </c>
      <c r="I78" s="8" t="s">
        <v>314</v>
      </c>
      <c r="J78" s="9" t="s">
        <v>313</v>
      </c>
      <c r="L78" s="10">
        <v>35.369695</v>
      </c>
      <c r="M78" s="11">
        <v>-76.849479000000002</v>
      </c>
      <c r="N78" s="10">
        <v>35.369695</v>
      </c>
      <c r="O78" s="8">
        <v>2013</v>
      </c>
      <c r="R78" s="8" t="s">
        <v>26</v>
      </c>
      <c r="S78" s="8" t="s">
        <v>46</v>
      </c>
      <c r="T78" t="s">
        <v>28</v>
      </c>
      <c r="U78" s="8" t="s">
        <v>37</v>
      </c>
    </row>
    <row r="79" spans="1:22" x14ac:dyDescent="0.25">
      <c r="A79" s="8" t="s">
        <v>310</v>
      </c>
      <c r="B79" t="s">
        <v>309</v>
      </c>
      <c r="D79" s="8" t="s">
        <v>310</v>
      </c>
      <c r="E79" s="8" t="s">
        <v>314</v>
      </c>
      <c r="F79" s="8" t="s">
        <v>316</v>
      </c>
      <c r="G79" s="8" t="s">
        <v>310</v>
      </c>
      <c r="H79" s="8" t="s">
        <v>316</v>
      </c>
      <c r="I79" s="8" t="s">
        <v>314</v>
      </c>
      <c r="J79" s="9" t="s">
        <v>313</v>
      </c>
      <c r="L79" s="10">
        <v>35.369695</v>
      </c>
      <c r="M79" s="11">
        <v>-76.849479000000002</v>
      </c>
      <c r="N79" s="10">
        <v>35.369695</v>
      </c>
      <c r="O79" s="8">
        <v>2016</v>
      </c>
      <c r="R79" s="8" t="s">
        <v>26</v>
      </c>
      <c r="S79" s="8" t="s">
        <v>46</v>
      </c>
      <c r="T79" t="s">
        <v>28</v>
      </c>
      <c r="U79" s="8" t="s">
        <v>37</v>
      </c>
    </row>
    <row r="80" spans="1:22" x14ac:dyDescent="0.25">
      <c r="A80" s="8" t="s">
        <v>317</v>
      </c>
      <c r="B80" t="s">
        <v>309</v>
      </c>
      <c r="D80" s="8" t="s">
        <v>317</v>
      </c>
      <c r="E80" s="8" t="s">
        <v>318</v>
      </c>
      <c r="F80" s="8" t="s">
        <v>319</v>
      </c>
      <c r="G80" s="8" t="s">
        <v>317</v>
      </c>
      <c r="H80" s="8" t="s">
        <v>319</v>
      </c>
      <c r="I80" s="8" t="s">
        <v>318</v>
      </c>
      <c r="J80" s="9" t="s">
        <v>313</v>
      </c>
      <c r="L80" s="10">
        <v>35.390692999999999</v>
      </c>
      <c r="M80" s="11">
        <v>-76.828215999999998</v>
      </c>
      <c r="N80" s="10">
        <v>35.390692999999999</v>
      </c>
      <c r="O80" s="8">
        <v>2013</v>
      </c>
      <c r="R80" s="8" t="s">
        <v>26</v>
      </c>
      <c r="S80" s="8" t="s">
        <v>46</v>
      </c>
      <c r="T80" t="s">
        <v>28</v>
      </c>
      <c r="U80" s="8" t="s">
        <v>37</v>
      </c>
    </row>
    <row r="81" spans="1:21" x14ac:dyDescent="0.25">
      <c r="A81" s="8" t="s">
        <v>317</v>
      </c>
      <c r="B81" t="s">
        <v>309</v>
      </c>
      <c r="D81" s="8" t="s">
        <v>317</v>
      </c>
      <c r="E81" s="8" t="s">
        <v>318</v>
      </c>
      <c r="F81" s="8" t="s">
        <v>320</v>
      </c>
      <c r="G81" s="8" t="s">
        <v>317</v>
      </c>
      <c r="H81" s="8" t="s">
        <v>320</v>
      </c>
      <c r="I81" s="8" t="s">
        <v>318</v>
      </c>
      <c r="J81" s="9" t="s">
        <v>313</v>
      </c>
      <c r="L81" s="10">
        <v>35.390692999999999</v>
      </c>
      <c r="M81" s="11">
        <v>-76.828215999999998</v>
      </c>
      <c r="N81" s="10">
        <v>35.390692999999999</v>
      </c>
      <c r="O81" s="8">
        <v>2016</v>
      </c>
      <c r="R81" s="8" t="s">
        <v>26</v>
      </c>
      <c r="S81" s="8" t="s">
        <v>46</v>
      </c>
      <c r="T81" t="s">
        <v>28</v>
      </c>
      <c r="U81" s="8" t="s">
        <v>37</v>
      </c>
    </row>
    <row r="82" spans="1:21" x14ac:dyDescent="0.25">
      <c r="A82" s="8" t="s">
        <v>317</v>
      </c>
      <c r="B82" t="s">
        <v>309</v>
      </c>
      <c r="D82" s="8" t="s">
        <v>317</v>
      </c>
      <c r="E82" s="8" t="s">
        <v>318</v>
      </c>
      <c r="F82" s="8" t="s">
        <v>321</v>
      </c>
      <c r="G82" s="8" t="s">
        <v>317</v>
      </c>
      <c r="H82" s="8" t="s">
        <v>321</v>
      </c>
      <c r="I82" s="8" t="s">
        <v>318</v>
      </c>
      <c r="J82" s="9" t="s">
        <v>313</v>
      </c>
      <c r="L82" s="10">
        <v>35.390692999999999</v>
      </c>
      <c r="M82" s="11">
        <v>-76.828215999999998</v>
      </c>
      <c r="N82" s="10">
        <v>35.390692999999999</v>
      </c>
      <c r="O82" s="8">
        <v>2020</v>
      </c>
      <c r="R82" s="8" t="s">
        <v>26</v>
      </c>
      <c r="S82" s="8" t="s">
        <v>46</v>
      </c>
      <c r="T82" t="s">
        <v>28</v>
      </c>
      <c r="U82" s="8" t="s">
        <v>37</v>
      </c>
    </row>
    <row r="83" spans="1:21" x14ac:dyDescent="0.25">
      <c r="A83" s="8" t="s">
        <v>325</v>
      </c>
      <c r="B83" t="s">
        <v>309</v>
      </c>
      <c r="D83" s="8" t="s">
        <v>322</v>
      </c>
      <c r="E83" s="8" t="s">
        <v>323</v>
      </c>
      <c r="F83" s="8" t="s">
        <v>324</v>
      </c>
      <c r="G83" s="8" t="s">
        <v>325</v>
      </c>
      <c r="H83" s="8" t="s">
        <v>326</v>
      </c>
      <c r="I83" s="8" t="s">
        <v>323</v>
      </c>
      <c r="J83" s="9" t="s">
        <v>322</v>
      </c>
      <c r="L83" s="10">
        <v>35.34825</v>
      </c>
      <c r="M83" s="11">
        <v>-76.763855000000007</v>
      </c>
      <c r="N83" s="10">
        <v>35.34825</v>
      </c>
      <c r="O83" s="8">
        <v>2011</v>
      </c>
      <c r="R83" s="8" t="s">
        <v>26</v>
      </c>
      <c r="S83" s="8" t="s">
        <v>46</v>
      </c>
      <c r="T83" t="s">
        <v>28</v>
      </c>
      <c r="U83" s="8" t="s">
        <v>37</v>
      </c>
    </row>
    <row r="84" spans="1:21" x14ac:dyDescent="0.25">
      <c r="A84" s="8" t="s">
        <v>325</v>
      </c>
      <c r="B84" t="s">
        <v>309</v>
      </c>
      <c r="D84" s="8" t="s">
        <v>322</v>
      </c>
      <c r="E84" s="8" t="s">
        <v>323</v>
      </c>
      <c r="F84" s="8" t="s">
        <v>327</v>
      </c>
      <c r="G84" s="8" t="s">
        <v>325</v>
      </c>
      <c r="H84" s="8" t="s">
        <v>328</v>
      </c>
      <c r="I84" s="8" t="s">
        <v>323</v>
      </c>
      <c r="J84" s="9" t="s">
        <v>322</v>
      </c>
      <c r="L84" s="10">
        <v>35.34825</v>
      </c>
      <c r="M84" s="11">
        <v>-76.763855000000007</v>
      </c>
      <c r="N84" s="10">
        <v>35.34825</v>
      </c>
      <c r="O84" s="8">
        <v>2016</v>
      </c>
      <c r="R84" s="8" t="s">
        <v>26</v>
      </c>
      <c r="S84" s="8" t="s">
        <v>46</v>
      </c>
      <c r="T84" s="8" t="s">
        <v>28</v>
      </c>
      <c r="U84" s="8" t="s">
        <v>37</v>
      </c>
    </row>
    <row r="85" spans="1:21" x14ac:dyDescent="0.25">
      <c r="A85" s="8" t="s">
        <v>325</v>
      </c>
      <c r="B85" t="s">
        <v>309</v>
      </c>
      <c r="D85" s="8" t="s">
        <v>322</v>
      </c>
      <c r="E85" s="8" t="s">
        <v>323</v>
      </c>
      <c r="F85" s="8" t="s">
        <v>329</v>
      </c>
      <c r="G85" s="8" t="s">
        <v>325</v>
      </c>
      <c r="H85" s="8" t="s">
        <v>330</v>
      </c>
      <c r="I85" s="8" t="s">
        <v>323</v>
      </c>
      <c r="J85" s="9" t="s">
        <v>322</v>
      </c>
      <c r="L85" s="10">
        <v>35.34825</v>
      </c>
      <c r="M85" s="11">
        <v>-76.763855000000007</v>
      </c>
      <c r="N85" s="10">
        <v>35.34825</v>
      </c>
      <c r="O85" s="8">
        <v>2019</v>
      </c>
      <c r="R85" s="8" t="s">
        <v>26</v>
      </c>
      <c r="S85" s="8" t="s">
        <v>46</v>
      </c>
      <c r="T85" s="8" t="s">
        <v>28</v>
      </c>
      <c r="U85" s="8" t="s">
        <v>37</v>
      </c>
    </row>
    <row r="86" spans="1:21" x14ac:dyDescent="0.25">
      <c r="A86" s="8" t="s">
        <v>334</v>
      </c>
      <c r="B86" t="s">
        <v>309</v>
      </c>
      <c r="D86" s="8" t="s">
        <v>331</v>
      </c>
      <c r="E86" s="8" t="s">
        <v>332</v>
      </c>
      <c r="F86" s="8" t="s">
        <v>333</v>
      </c>
      <c r="G86" s="8" t="s">
        <v>334</v>
      </c>
      <c r="H86" s="8" t="s">
        <v>335</v>
      </c>
      <c r="I86" s="8" t="s">
        <v>332</v>
      </c>
      <c r="J86" s="9" t="s">
        <v>336</v>
      </c>
      <c r="L86" s="10">
        <v>35.478847999999999</v>
      </c>
      <c r="M86" s="11">
        <v>-76.855399000000006</v>
      </c>
      <c r="N86" s="10">
        <v>35.478847999999999</v>
      </c>
      <c r="O86" s="14">
        <v>2011</v>
      </c>
      <c r="P86" s="16"/>
      <c r="R86" s="8" t="s">
        <v>26</v>
      </c>
      <c r="S86" s="8" t="s">
        <v>27</v>
      </c>
      <c r="T86" s="8" t="s">
        <v>28</v>
      </c>
      <c r="U86" s="8" t="s">
        <v>37</v>
      </c>
    </row>
    <row r="87" spans="1:21" x14ac:dyDescent="0.25">
      <c r="A87" s="8" t="s">
        <v>334</v>
      </c>
      <c r="B87" t="s">
        <v>309</v>
      </c>
      <c r="D87" s="8" t="s">
        <v>331</v>
      </c>
      <c r="E87" s="8" t="s">
        <v>332</v>
      </c>
      <c r="F87" s="8" t="s">
        <v>337</v>
      </c>
      <c r="G87" s="8" t="s">
        <v>334</v>
      </c>
      <c r="H87" s="8" t="s">
        <v>338</v>
      </c>
      <c r="I87" s="8" t="s">
        <v>332</v>
      </c>
      <c r="J87" s="9" t="s">
        <v>336</v>
      </c>
      <c r="L87" s="10">
        <v>35.478847999999999</v>
      </c>
      <c r="M87" s="11">
        <v>-76.855399000000006</v>
      </c>
      <c r="N87" s="10">
        <v>35.478847999999999</v>
      </c>
      <c r="O87" s="8">
        <v>2016</v>
      </c>
      <c r="R87" s="8" t="s">
        <v>26</v>
      </c>
      <c r="S87" s="8" t="s">
        <v>27</v>
      </c>
      <c r="T87" t="s">
        <v>28</v>
      </c>
      <c r="U87" s="8" t="s">
        <v>37</v>
      </c>
    </row>
    <row r="88" spans="1:21" x14ac:dyDescent="0.25">
      <c r="A88" s="8" t="s">
        <v>334</v>
      </c>
      <c r="B88" t="s">
        <v>309</v>
      </c>
      <c r="D88" s="8" t="s">
        <v>331</v>
      </c>
      <c r="E88" s="8" t="s">
        <v>332</v>
      </c>
      <c r="F88" s="8" t="s">
        <v>339</v>
      </c>
      <c r="G88" s="8" t="s">
        <v>334</v>
      </c>
      <c r="H88" s="8" t="s">
        <v>340</v>
      </c>
      <c r="I88" s="8" t="s">
        <v>332</v>
      </c>
      <c r="J88" s="9" t="s">
        <v>336</v>
      </c>
      <c r="L88" s="10">
        <v>35.478847999999999</v>
      </c>
      <c r="M88" s="11">
        <v>-76.855399000000006</v>
      </c>
      <c r="N88" s="10">
        <v>35.478847999999999</v>
      </c>
      <c r="O88" s="8">
        <v>2019</v>
      </c>
      <c r="R88" s="8" t="s">
        <v>26</v>
      </c>
      <c r="S88" s="8" t="s">
        <v>27</v>
      </c>
      <c r="T88" s="8" t="s">
        <v>28</v>
      </c>
      <c r="U88" s="8" t="s">
        <v>37</v>
      </c>
    </row>
    <row r="89" spans="1:21" x14ac:dyDescent="0.25">
      <c r="A89" s="8" t="s">
        <v>334</v>
      </c>
      <c r="B89" t="s">
        <v>309</v>
      </c>
      <c r="D89" s="8" t="s">
        <v>331</v>
      </c>
      <c r="E89" s="8" t="s">
        <v>332</v>
      </c>
      <c r="F89" s="8" t="s">
        <v>341</v>
      </c>
      <c r="G89" s="8" t="s">
        <v>334</v>
      </c>
      <c r="H89" s="8" t="s">
        <v>342</v>
      </c>
      <c r="I89" s="8" t="s">
        <v>332</v>
      </c>
      <c r="J89" s="9" t="s">
        <v>336</v>
      </c>
      <c r="L89" s="10">
        <v>35.478847999999999</v>
      </c>
      <c r="M89" s="11">
        <v>-76.855399000000006</v>
      </c>
      <c r="N89" s="10">
        <v>35.478847999999999</v>
      </c>
      <c r="O89" s="8">
        <v>2020</v>
      </c>
      <c r="R89" s="8" t="s">
        <v>26</v>
      </c>
      <c r="S89" s="8" t="s">
        <v>27</v>
      </c>
      <c r="T89" t="s">
        <v>28</v>
      </c>
      <c r="U89" s="8" t="s">
        <v>37</v>
      </c>
    </row>
    <row r="90" spans="1:21" x14ac:dyDescent="0.25">
      <c r="A90" s="8" t="s">
        <v>334</v>
      </c>
      <c r="B90" t="s">
        <v>309</v>
      </c>
      <c r="D90" s="8" t="s">
        <v>331</v>
      </c>
      <c r="E90" s="8" t="s">
        <v>343</v>
      </c>
      <c r="F90" s="8" t="s">
        <v>333</v>
      </c>
      <c r="G90" s="8" t="s">
        <v>334</v>
      </c>
      <c r="H90" s="8" t="s">
        <v>335</v>
      </c>
      <c r="I90" s="8" t="s">
        <v>343</v>
      </c>
      <c r="J90" s="9" t="s">
        <v>336</v>
      </c>
      <c r="L90" s="10">
        <v>35.479405</v>
      </c>
      <c r="M90" s="11">
        <v>-76.857389999999995</v>
      </c>
      <c r="N90" s="10">
        <v>35.479405</v>
      </c>
      <c r="O90" s="8">
        <v>2011</v>
      </c>
      <c r="R90" s="8" t="s">
        <v>26</v>
      </c>
      <c r="S90" s="8" t="s">
        <v>27</v>
      </c>
      <c r="T90" t="s">
        <v>28</v>
      </c>
      <c r="U90" s="8" t="s">
        <v>37</v>
      </c>
    </row>
    <row r="91" spans="1:21" x14ac:dyDescent="0.25">
      <c r="A91" s="8" t="s">
        <v>334</v>
      </c>
      <c r="B91" t="s">
        <v>309</v>
      </c>
      <c r="D91" s="8" t="s">
        <v>331</v>
      </c>
      <c r="E91" s="8" t="s">
        <v>343</v>
      </c>
      <c r="F91" s="8" t="s">
        <v>337</v>
      </c>
      <c r="G91" s="8" t="s">
        <v>334</v>
      </c>
      <c r="H91" s="8" t="s">
        <v>338</v>
      </c>
      <c r="I91" s="8" t="s">
        <v>343</v>
      </c>
      <c r="J91" s="9" t="s">
        <v>336</v>
      </c>
      <c r="L91" s="10">
        <v>35.479405</v>
      </c>
      <c r="M91" s="11">
        <v>-76.857389999999995</v>
      </c>
      <c r="N91" s="10">
        <v>35.479405</v>
      </c>
      <c r="O91" s="8">
        <v>2016</v>
      </c>
      <c r="R91" s="8" t="s">
        <v>26</v>
      </c>
      <c r="S91" s="8" t="s">
        <v>27</v>
      </c>
      <c r="T91" s="8" t="s">
        <v>28</v>
      </c>
      <c r="U91" s="8" t="s">
        <v>37</v>
      </c>
    </row>
    <row r="92" spans="1:21" x14ac:dyDescent="0.25">
      <c r="A92" s="8" t="s">
        <v>334</v>
      </c>
      <c r="B92" t="s">
        <v>309</v>
      </c>
      <c r="D92" s="8" t="s">
        <v>331</v>
      </c>
      <c r="E92" s="8" t="s">
        <v>343</v>
      </c>
      <c r="F92" s="8" t="s">
        <v>339</v>
      </c>
      <c r="G92" s="8" t="s">
        <v>334</v>
      </c>
      <c r="H92" s="8" t="s">
        <v>340</v>
      </c>
      <c r="I92" s="8" t="s">
        <v>343</v>
      </c>
      <c r="J92" s="9" t="s">
        <v>336</v>
      </c>
      <c r="L92" s="10">
        <v>35.479405</v>
      </c>
      <c r="M92" s="11">
        <v>-76.857389999999995</v>
      </c>
      <c r="N92" s="10">
        <v>35.479405</v>
      </c>
      <c r="O92" s="8">
        <v>2019</v>
      </c>
      <c r="R92" s="8" t="s">
        <v>26</v>
      </c>
      <c r="S92" s="8" t="s">
        <v>27</v>
      </c>
      <c r="T92" s="8" t="s">
        <v>28</v>
      </c>
      <c r="U92" s="8" t="s">
        <v>37</v>
      </c>
    </row>
    <row r="93" spans="1:21" x14ac:dyDescent="0.25">
      <c r="A93" s="8" t="s">
        <v>334</v>
      </c>
      <c r="B93" t="s">
        <v>309</v>
      </c>
      <c r="D93" s="8" t="s">
        <v>331</v>
      </c>
      <c r="E93" s="8" t="s">
        <v>343</v>
      </c>
      <c r="F93" s="8" t="s">
        <v>341</v>
      </c>
      <c r="G93" s="8" t="s">
        <v>334</v>
      </c>
      <c r="H93" s="8" t="s">
        <v>342</v>
      </c>
      <c r="I93" s="8" t="s">
        <v>343</v>
      </c>
      <c r="J93" s="9" t="s">
        <v>336</v>
      </c>
      <c r="L93" s="10">
        <v>35.479405</v>
      </c>
      <c r="M93" s="11">
        <v>-76.857389999999995</v>
      </c>
      <c r="N93" s="10">
        <v>35.479405</v>
      </c>
      <c r="O93" s="8">
        <v>2020</v>
      </c>
      <c r="R93" s="8" t="s">
        <v>26</v>
      </c>
      <c r="S93" s="8" t="s">
        <v>27</v>
      </c>
      <c r="T93" s="8" t="s">
        <v>28</v>
      </c>
      <c r="U93" s="8" t="s">
        <v>37</v>
      </c>
    </row>
    <row r="94" spans="1:21" x14ac:dyDescent="0.25">
      <c r="A94" s="8" t="s">
        <v>347</v>
      </c>
      <c r="B94" t="s">
        <v>309</v>
      </c>
      <c r="D94" s="8" t="s">
        <v>344</v>
      </c>
      <c r="E94" s="8" t="s">
        <v>345</v>
      </c>
      <c r="F94" s="8" t="s">
        <v>346</v>
      </c>
      <c r="G94" s="8" t="s">
        <v>347</v>
      </c>
      <c r="H94" s="8" t="s">
        <v>348</v>
      </c>
      <c r="I94" s="8" t="s">
        <v>345</v>
      </c>
      <c r="J94" s="9" t="s">
        <v>336</v>
      </c>
      <c r="L94" s="10">
        <v>35.457841000000002</v>
      </c>
      <c r="M94" s="11">
        <v>-76.843039000000005</v>
      </c>
      <c r="N94" s="10">
        <v>35.457841000000002</v>
      </c>
      <c r="O94" s="8">
        <v>2011</v>
      </c>
      <c r="R94" s="8" t="s">
        <v>26</v>
      </c>
      <c r="S94" s="8" t="s">
        <v>27</v>
      </c>
      <c r="T94" s="8" t="s">
        <v>28</v>
      </c>
      <c r="U94" s="8" t="s">
        <v>37</v>
      </c>
    </row>
    <row r="95" spans="1:21" x14ac:dyDescent="0.25">
      <c r="A95" s="8" t="s">
        <v>347</v>
      </c>
      <c r="B95" t="s">
        <v>309</v>
      </c>
      <c r="D95" s="8" t="s">
        <v>344</v>
      </c>
      <c r="E95" s="8" t="s">
        <v>345</v>
      </c>
      <c r="F95" s="8" t="s">
        <v>349</v>
      </c>
      <c r="G95" s="8" t="s">
        <v>347</v>
      </c>
      <c r="H95" s="8" t="s">
        <v>350</v>
      </c>
      <c r="I95" s="8" t="s">
        <v>345</v>
      </c>
      <c r="J95" s="9" t="s">
        <v>336</v>
      </c>
      <c r="L95" s="10">
        <v>35.457841000000002</v>
      </c>
      <c r="M95" s="11">
        <v>-76.843039000000005</v>
      </c>
      <c r="N95" s="10">
        <v>35.457841000000002</v>
      </c>
      <c r="O95" s="8">
        <v>2016</v>
      </c>
      <c r="R95" s="8" t="s">
        <v>26</v>
      </c>
      <c r="S95" s="8" t="s">
        <v>27</v>
      </c>
      <c r="T95" s="8" t="s">
        <v>28</v>
      </c>
      <c r="U95" s="8" t="s">
        <v>37</v>
      </c>
    </row>
    <row r="96" spans="1:21" x14ac:dyDescent="0.25">
      <c r="A96" s="8" t="s">
        <v>347</v>
      </c>
      <c r="B96" t="s">
        <v>309</v>
      </c>
      <c r="D96" s="8" t="s">
        <v>344</v>
      </c>
      <c r="E96" s="8" t="s">
        <v>345</v>
      </c>
      <c r="F96" s="8" t="s">
        <v>351</v>
      </c>
      <c r="G96" s="8" t="s">
        <v>347</v>
      </c>
      <c r="H96" s="8" t="s">
        <v>352</v>
      </c>
      <c r="I96" s="8" t="s">
        <v>345</v>
      </c>
      <c r="J96" s="9" t="s">
        <v>336</v>
      </c>
      <c r="L96" s="10">
        <v>35.457841000000002</v>
      </c>
      <c r="M96" s="11">
        <v>-76.843039000000005</v>
      </c>
      <c r="N96" s="10">
        <v>35.457841000000002</v>
      </c>
      <c r="O96" s="8">
        <v>2019</v>
      </c>
      <c r="R96" s="8" t="s">
        <v>26</v>
      </c>
      <c r="S96" s="8" t="s">
        <v>27</v>
      </c>
      <c r="T96" s="8" t="s">
        <v>28</v>
      </c>
      <c r="U96" s="8" t="s">
        <v>37</v>
      </c>
    </row>
    <row r="97" spans="1:22" x14ac:dyDescent="0.25">
      <c r="A97" s="8" t="s">
        <v>347</v>
      </c>
      <c r="B97" t="s">
        <v>309</v>
      </c>
      <c r="D97" s="8" t="s">
        <v>344</v>
      </c>
      <c r="E97" s="8" t="s">
        <v>345</v>
      </c>
      <c r="F97" s="8" t="s">
        <v>353</v>
      </c>
      <c r="G97" s="8" t="s">
        <v>347</v>
      </c>
      <c r="H97" s="8" t="s">
        <v>354</v>
      </c>
      <c r="I97" s="8" t="s">
        <v>345</v>
      </c>
      <c r="J97" s="9" t="s">
        <v>336</v>
      </c>
      <c r="L97" s="10">
        <v>35.457841000000002</v>
      </c>
      <c r="M97" s="11">
        <v>-76.843039000000005</v>
      </c>
      <c r="N97" s="10">
        <v>35.457841000000002</v>
      </c>
      <c r="O97" s="8">
        <v>2020</v>
      </c>
      <c r="R97" s="8" t="s">
        <v>26</v>
      </c>
      <c r="S97" s="8" t="s">
        <v>27</v>
      </c>
      <c r="T97" s="8" t="s">
        <v>28</v>
      </c>
      <c r="U97" s="8" t="s">
        <v>37</v>
      </c>
    </row>
    <row r="98" spans="1:22" x14ac:dyDescent="0.25">
      <c r="A98" s="8" t="s">
        <v>347</v>
      </c>
      <c r="B98" t="s">
        <v>309</v>
      </c>
      <c r="D98" s="8" t="s">
        <v>344</v>
      </c>
      <c r="E98" s="8" t="s">
        <v>355</v>
      </c>
      <c r="F98" s="8" t="s">
        <v>346</v>
      </c>
      <c r="G98" s="8" t="s">
        <v>347</v>
      </c>
      <c r="H98" s="8" t="s">
        <v>348</v>
      </c>
      <c r="I98" s="8" t="s">
        <v>355</v>
      </c>
      <c r="J98" s="9" t="s">
        <v>336</v>
      </c>
      <c r="L98" s="10">
        <v>35.460089000000004</v>
      </c>
      <c r="M98" s="11">
        <v>-76.845448000000005</v>
      </c>
      <c r="N98" s="10">
        <v>35.460089000000004</v>
      </c>
      <c r="O98" s="8">
        <v>2011</v>
      </c>
      <c r="R98" s="8" t="s">
        <v>26</v>
      </c>
      <c r="S98" s="8" t="s">
        <v>46</v>
      </c>
      <c r="T98" s="8" t="s">
        <v>28</v>
      </c>
      <c r="U98" s="8" t="s">
        <v>37</v>
      </c>
    </row>
    <row r="99" spans="1:22" x14ac:dyDescent="0.25">
      <c r="A99" s="8" t="s">
        <v>347</v>
      </c>
      <c r="B99" t="s">
        <v>309</v>
      </c>
      <c r="D99" s="8" t="s">
        <v>344</v>
      </c>
      <c r="E99" s="8" t="s">
        <v>355</v>
      </c>
      <c r="F99" s="8" t="s">
        <v>349</v>
      </c>
      <c r="G99" s="8" t="s">
        <v>347</v>
      </c>
      <c r="H99" s="8" t="s">
        <v>350</v>
      </c>
      <c r="I99" s="8" t="s">
        <v>355</v>
      </c>
      <c r="J99" s="9" t="s">
        <v>336</v>
      </c>
      <c r="L99" s="10">
        <v>35.460089000000004</v>
      </c>
      <c r="M99" s="11">
        <v>-76.845448000000005</v>
      </c>
      <c r="N99" s="10">
        <v>35.460089000000004</v>
      </c>
      <c r="O99" s="8">
        <v>2016</v>
      </c>
      <c r="R99" s="8" t="s">
        <v>26</v>
      </c>
      <c r="S99" s="8" t="s">
        <v>46</v>
      </c>
      <c r="T99" s="8" t="s">
        <v>28</v>
      </c>
      <c r="U99" s="8" t="s">
        <v>37</v>
      </c>
    </row>
    <row r="100" spans="1:22" x14ac:dyDescent="0.25">
      <c r="A100" s="8" t="s">
        <v>347</v>
      </c>
      <c r="B100" t="s">
        <v>309</v>
      </c>
      <c r="D100" s="8" t="s">
        <v>344</v>
      </c>
      <c r="E100" s="8" t="s">
        <v>355</v>
      </c>
      <c r="F100" s="8" t="s">
        <v>351</v>
      </c>
      <c r="G100" s="8" t="s">
        <v>347</v>
      </c>
      <c r="H100" s="8" t="s">
        <v>352</v>
      </c>
      <c r="I100" s="8" t="s">
        <v>355</v>
      </c>
      <c r="J100" s="9" t="s">
        <v>336</v>
      </c>
      <c r="L100" s="10">
        <v>35.460089000000004</v>
      </c>
      <c r="M100" s="11">
        <v>-76.845448000000005</v>
      </c>
      <c r="N100" s="10">
        <v>35.460089000000004</v>
      </c>
      <c r="O100" s="8">
        <v>2019</v>
      </c>
      <c r="R100" s="8" t="s">
        <v>26</v>
      </c>
      <c r="S100" s="8" t="s">
        <v>46</v>
      </c>
      <c r="T100" s="8" t="s">
        <v>28</v>
      </c>
      <c r="U100" s="8" t="s">
        <v>37</v>
      </c>
    </row>
    <row r="101" spans="1:22" x14ac:dyDescent="0.25">
      <c r="A101" s="8" t="s">
        <v>347</v>
      </c>
      <c r="B101" t="s">
        <v>309</v>
      </c>
      <c r="D101" s="8" t="s">
        <v>344</v>
      </c>
      <c r="E101" s="8" t="s">
        <v>355</v>
      </c>
      <c r="F101" s="8" t="s">
        <v>353</v>
      </c>
      <c r="G101" s="8" t="s">
        <v>347</v>
      </c>
      <c r="H101" s="8" t="s">
        <v>354</v>
      </c>
      <c r="I101" s="8" t="s">
        <v>355</v>
      </c>
      <c r="J101" s="9" t="s">
        <v>336</v>
      </c>
      <c r="L101" s="10">
        <v>35.460089000000004</v>
      </c>
      <c r="M101" s="11">
        <v>-76.845448000000005</v>
      </c>
      <c r="N101" s="10">
        <v>35.460089000000004</v>
      </c>
      <c r="O101" s="8">
        <v>2020</v>
      </c>
      <c r="R101" s="8" t="s">
        <v>26</v>
      </c>
      <c r="S101" s="8" t="s">
        <v>46</v>
      </c>
      <c r="T101" s="8" t="s">
        <v>28</v>
      </c>
      <c r="U101" s="8" t="s">
        <v>37</v>
      </c>
    </row>
    <row r="102" spans="1:22" x14ac:dyDescent="0.25">
      <c r="A102" s="8" t="s">
        <v>359</v>
      </c>
      <c r="B102" t="s">
        <v>309</v>
      </c>
      <c r="D102" s="8" t="s">
        <v>356</v>
      </c>
      <c r="E102" s="8" t="s">
        <v>357</v>
      </c>
      <c r="F102" s="8" t="s">
        <v>358</v>
      </c>
      <c r="G102" s="8" t="s">
        <v>359</v>
      </c>
      <c r="H102" s="8" t="s">
        <v>360</v>
      </c>
      <c r="I102" s="8" t="s">
        <v>357</v>
      </c>
      <c r="J102" s="9" t="s">
        <v>356</v>
      </c>
      <c r="L102" s="10">
        <v>35.367130000000003</v>
      </c>
      <c r="M102" s="11">
        <v>-76.748217999999994</v>
      </c>
      <c r="N102" s="10">
        <v>35.367130000000003</v>
      </c>
      <c r="O102" s="8">
        <v>2010</v>
      </c>
      <c r="R102" s="8" t="s">
        <v>26</v>
      </c>
      <c r="S102" s="8" t="s">
        <v>46</v>
      </c>
      <c r="T102" s="8" t="s">
        <v>28</v>
      </c>
      <c r="U102" s="8" t="s">
        <v>37</v>
      </c>
      <c r="V102" s="8" t="s">
        <v>361</v>
      </c>
    </row>
    <row r="103" spans="1:22" x14ac:dyDescent="0.25">
      <c r="A103" s="8" t="s">
        <v>359</v>
      </c>
      <c r="B103" t="s">
        <v>309</v>
      </c>
      <c r="D103" s="8" t="s">
        <v>356</v>
      </c>
      <c r="E103" s="8" t="s">
        <v>357</v>
      </c>
      <c r="F103" s="8" t="s">
        <v>362</v>
      </c>
      <c r="G103" s="8" t="s">
        <v>359</v>
      </c>
      <c r="H103" s="8" t="s">
        <v>363</v>
      </c>
      <c r="I103" s="8" t="s">
        <v>357</v>
      </c>
      <c r="J103" s="9" t="s">
        <v>356</v>
      </c>
      <c r="L103" s="10">
        <v>35.367130000000003</v>
      </c>
      <c r="M103" s="17">
        <v>-76.748217999999994</v>
      </c>
      <c r="N103" s="10">
        <v>35.367130000000003</v>
      </c>
      <c r="O103" s="8">
        <v>2016</v>
      </c>
      <c r="R103" s="8" t="s">
        <v>26</v>
      </c>
      <c r="S103" s="8" t="s">
        <v>46</v>
      </c>
      <c r="T103" s="8" t="s">
        <v>28</v>
      </c>
      <c r="U103" s="8" t="s">
        <v>37</v>
      </c>
      <c r="V103" s="8" t="s">
        <v>361</v>
      </c>
    </row>
    <row r="104" spans="1:22" x14ac:dyDescent="0.25">
      <c r="A104" s="8" t="s">
        <v>359</v>
      </c>
      <c r="B104" t="s">
        <v>309</v>
      </c>
      <c r="D104" s="8" t="s">
        <v>356</v>
      </c>
      <c r="E104" s="8" t="s">
        <v>357</v>
      </c>
      <c r="F104" s="8" t="s">
        <v>364</v>
      </c>
      <c r="G104" s="8" t="s">
        <v>359</v>
      </c>
      <c r="H104" s="8" t="s">
        <v>365</v>
      </c>
      <c r="I104" s="8" t="s">
        <v>357</v>
      </c>
      <c r="J104" s="9" t="s">
        <v>356</v>
      </c>
      <c r="L104" s="10">
        <v>35.367130000000003</v>
      </c>
      <c r="M104" s="11">
        <v>-76.748217999999994</v>
      </c>
      <c r="N104" s="10">
        <v>35.367130000000003</v>
      </c>
      <c r="O104" s="8">
        <v>2019</v>
      </c>
      <c r="R104" s="8" t="s">
        <v>26</v>
      </c>
      <c r="S104" s="8" t="s">
        <v>46</v>
      </c>
      <c r="T104" s="8" t="s">
        <v>28</v>
      </c>
      <c r="U104" s="8" t="s">
        <v>37</v>
      </c>
      <c r="V104" s="8" t="s">
        <v>361</v>
      </c>
    </row>
    <row r="105" spans="1:22" x14ac:dyDescent="0.25">
      <c r="A105" s="8" t="s">
        <v>359</v>
      </c>
      <c r="B105" t="s">
        <v>309</v>
      </c>
      <c r="D105" s="8" t="s">
        <v>356</v>
      </c>
      <c r="E105" s="8" t="s">
        <v>366</v>
      </c>
      <c r="F105" s="8" t="s">
        <v>358</v>
      </c>
      <c r="G105" s="8" t="s">
        <v>359</v>
      </c>
      <c r="H105" s="8" t="s">
        <v>360</v>
      </c>
      <c r="I105" s="8" t="s">
        <v>366</v>
      </c>
      <c r="J105" s="9" t="s">
        <v>356</v>
      </c>
      <c r="L105" s="10">
        <v>35.365423</v>
      </c>
      <c r="M105" s="11">
        <v>-76.747618000000003</v>
      </c>
      <c r="N105" s="10">
        <v>35.365423</v>
      </c>
      <c r="O105" s="8">
        <v>2010</v>
      </c>
      <c r="R105" s="8" t="s">
        <v>26</v>
      </c>
      <c r="S105" s="8" t="s">
        <v>46</v>
      </c>
      <c r="T105" s="8" t="s">
        <v>28</v>
      </c>
      <c r="U105" s="8" t="s">
        <v>37</v>
      </c>
      <c r="V105" s="8" t="s">
        <v>361</v>
      </c>
    </row>
    <row r="106" spans="1:22" x14ac:dyDescent="0.25">
      <c r="A106" s="8" t="s">
        <v>359</v>
      </c>
      <c r="B106" t="s">
        <v>309</v>
      </c>
      <c r="D106" s="8" t="s">
        <v>356</v>
      </c>
      <c r="E106" s="8" t="s">
        <v>366</v>
      </c>
      <c r="F106" s="8" t="s">
        <v>362</v>
      </c>
      <c r="G106" s="8" t="s">
        <v>359</v>
      </c>
      <c r="H106" s="8" t="s">
        <v>363</v>
      </c>
      <c r="I106" s="8" t="s">
        <v>366</v>
      </c>
      <c r="J106" s="9" t="s">
        <v>356</v>
      </c>
      <c r="L106" s="10">
        <v>35.365423</v>
      </c>
      <c r="M106" s="11">
        <v>-76.747618000000003</v>
      </c>
      <c r="N106" s="10">
        <v>35.365423</v>
      </c>
      <c r="O106" s="8">
        <v>2016</v>
      </c>
      <c r="R106" s="8" t="s">
        <v>26</v>
      </c>
      <c r="S106" s="8" t="s">
        <v>46</v>
      </c>
      <c r="T106" s="8" t="s">
        <v>28</v>
      </c>
      <c r="U106" s="8" t="s">
        <v>37</v>
      </c>
      <c r="V106" s="8" t="s">
        <v>361</v>
      </c>
    </row>
    <row r="107" spans="1:22" x14ac:dyDescent="0.25">
      <c r="A107" s="8" t="s">
        <v>359</v>
      </c>
      <c r="B107" t="s">
        <v>309</v>
      </c>
      <c r="D107" s="8" t="s">
        <v>356</v>
      </c>
      <c r="E107" s="8" t="s">
        <v>366</v>
      </c>
      <c r="F107" s="8" t="s">
        <v>364</v>
      </c>
      <c r="G107" s="8" t="s">
        <v>359</v>
      </c>
      <c r="H107" s="8" t="s">
        <v>365</v>
      </c>
      <c r="I107" s="8" t="s">
        <v>366</v>
      </c>
      <c r="J107" s="9" t="s">
        <v>356</v>
      </c>
      <c r="L107" s="10">
        <v>35.365423</v>
      </c>
      <c r="M107" s="17">
        <v>-76.747618000000003</v>
      </c>
      <c r="N107" s="10">
        <v>35.365423</v>
      </c>
      <c r="O107" s="8">
        <v>2019</v>
      </c>
      <c r="R107" s="8" t="s">
        <v>26</v>
      </c>
      <c r="S107" s="8" t="s">
        <v>46</v>
      </c>
      <c r="T107" s="8" t="s">
        <v>28</v>
      </c>
      <c r="U107" s="8" t="s">
        <v>37</v>
      </c>
      <c r="V107" s="8" t="s">
        <v>361</v>
      </c>
    </row>
    <row r="108" spans="1:22" x14ac:dyDescent="0.25">
      <c r="A108" s="8" t="s">
        <v>359</v>
      </c>
      <c r="B108" t="s">
        <v>309</v>
      </c>
      <c r="D108" s="8" t="s">
        <v>356</v>
      </c>
      <c r="E108" s="8" t="s">
        <v>367</v>
      </c>
      <c r="F108" s="8" t="s">
        <v>358</v>
      </c>
      <c r="G108" s="8" t="s">
        <v>359</v>
      </c>
      <c r="H108" s="8" t="s">
        <v>360</v>
      </c>
      <c r="I108" s="8" t="s">
        <v>367</v>
      </c>
      <c r="J108" s="9" t="s">
        <v>356</v>
      </c>
      <c r="L108" s="10">
        <v>35.365074999999997</v>
      </c>
      <c r="M108" s="11">
        <v>-76.749775</v>
      </c>
      <c r="N108" s="10">
        <v>35.365074999999997</v>
      </c>
      <c r="O108" s="8">
        <v>2010</v>
      </c>
      <c r="R108" s="8" t="s">
        <v>26</v>
      </c>
      <c r="S108" s="8" t="s">
        <v>46</v>
      </c>
      <c r="T108" s="8" t="s">
        <v>28</v>
      </c>
      <c r="U108" s="8" t="s">
        <v>37</v>
      </c>
      <c r="V108" s="8" t="s">
        <v>361</v>
      </c>
    </row>
    <row r="109" spans="1:22" x14ac:dyDescent="0.25">
      <c r="A109" s="8" t="s">
        <v>359</v>
      </c>
      <c r="B109" t="s">
        <v>309</v>
      </c>
      <c r="D109" s="8" t="s">
        <v>356</v>
      </c>
      <c r="E109" s="8" t="s">
        <v>367</v>
      </c>
      <c r="F109" s="8" t="s">
        <v>362</v>
      </c>
      <c r="G109" s="8" t="s">
        <v>359</v>
      </c>
      <c r="H109" s="8" t="s">
        <v>363</v>
      </c>
      <c r="I109" s="8" t="s">
        <v>367</v>
      </c>
      <c r="J109" s="9" t="s">
        <v>356</v>
      </c>
      <c r="L109" s="10">
        <v>35.365074999999997</v>
      </c>
      <c r="M109" s="11">
        <v>-76.749775</v>
      </c>
      <c r="N109" s="10">
        <v>35.365074999999997</v>
      </c>
      <c r="O109" s="8">
        <v>2016</v>
      </c>
      <c r="R109" s="8" t="s">
        <v>26</v>
      </c>
      <c r="S109" s="8" t="s">
        <v>46</v>
      </c>
      <c r="T109" s="8" t="s">
        <v>28</v>
      </c>
      <c r="U109" s="8" t="s">
        <v>37</v>
      </c>
      <c r="V109" s="8" t="s">
        <v>361</v>
      </c>
    </row>
    <row r="110" spans="1:22" x14ac:dyDescent="0.25">
      <c r="A110" s="8" t="s">
        <v>359</v>
      </c>
      <c r="B110" t="s">
        <v>309</v>
      </c>
      <c r="D110" s="8" t="s">
        <v>356</v>
      </c>
      <c r="E110" s="8" t="s">
        <v>367</v>
      </c>
      <c r="F110" s="8" t="s">
        <v>364</v>
      </c>
      <c r="G110" s="8" t="s">
        <v>359</v>
      </c>
      <c r="H110" s="8" t="s">
        <v>365</v>
      </c>
      <c r="I110" s="8" t="s">
        <v>367</v>
      </c>
      <c r="J110" s="9" t="s">
        <v>356</v>
      </c>
      <c r="L110" s="10">
        <v>35.365074999999997</v>
      </c>
      <c r="M110" s="17">
        <v>-76.749775</v>
      </c>
      <c r="N110" s="10">
        <v>35.365074999999997</v>
      </c>
      <c r="O110" s="8">
        <v>2019</v>
      </c>
      <c r="R110" s="8" t="s">
        <v>26</v>
      </c>
      <c r="S110" s="8" t="s">
        <v>46</v>
      </c>
      <c r="T110" s="8" t="s">
        <v>28</v>
      </c>
      <c r="U110" s="8" t="s">
        <v>37</v>
      </c>
      <c r="V110" s="8" t="s">
        <v>361</v>
      </c>
    </row>
    <row r="111" spans="1:22" x14ac:dyDescent="0.25">
      <c r="A111" s="8" t="s">
        <v>359</v>
      </c>
      <c r="B111" t="s">
        <v>309</v>
      </c>
      <c r="D111" s="8" t="s">
        <v>356</v>
      </c>
      <c r="E111" s="8" t="s">
        <v>368</v>
      </c>
      <c r="F111" s="8" t="s">
        <v>358</v>
      </c>
      <c r="G111" s="8" t="s">
        <v>359</v>
      </c>
      <c r="H111" s="8" t="s">
        <v>360</v>
      </c>
      <c r="I111" s="8" t="s">
        <v>368</v>
      </c>
      <c r="J111" s="9" t="s">
        <v>356</v>
      </c>
      <c r="L111" s="10">
        <v>35.367227999999997</v>
      </c>
      <c r="M111" s="11">
        <v>-76.750377</v>
      </c>
      <c r="N111" s="10">
        <v>35.367227999999997</v>
      </c>
      <c r="O111" s="8">
        <v>2010</v>
      </c>
      <c r="R111" s="8" t="s">
        <v>26</v>
      </c>
      <c r="S111" s="8" t="s">
        <v>46</v>
      </c>
      <c r="T111" s="8" t="s">
        <v>28</v>
      </c>
      <c r="U111" s="8" t="s">
        <v>37</v>
      </c>
      <c r="V111" s="8" t="s">
        <v>361</v>
      </c>
    </row>
    <row r="112" spans="1:22" x14ac:dyDescent="0.25">
      <c r="A112" s="8" t="s">
        <v>359</v>
      </c>
      <c r="B112" t="s">
        <v>309</v>
      </c>
      <c r="D112" s="8" t="s">
        <v>356</v>
      </c>
      <c r="E112" s="8" t="s">
        <v>368</v>
      </c>
      <c r="F112" s="8" t="s">
        <v>362</v>
      </c>
      <c r="G112" s="8" t="s">
        <v>359</v>
      </c>
      <c r="H112" s="8" t="s">
        <v>363</v>
      </c>
      <c r="I112" s="8" t="s">
        <v>368</v>
      </c>
      <c r="J112" s="9" t="s">
        <v>356</v>
      </c>
      <c r="L112" s="10">
        <v>35.367227999999997</v>
      </c>
      <c r="M112" s="11">
        <v>-76.750377</v>
      </c>
      <c r="N112" s="10">
        <v>35.367227999999997</v>
      </c>
      <c r="O112" s="8">
        <v>2016</v>
      </c>
      <c r="R112" s="8" t="s">
        <v>26</v>
      </c>
      <c r="S112" s="8" t="s">
        <v>46</v>
      </c>
      <c r="T112" s="8" t="s">
        <v>28</v>
      </c>
      <c r="U112" s="8" t="s">
        <v>37</v>
      </c>
      <c r="V112" s="8" t="s">
        <v>361</v>
      </c>
    </row>
    <row r="113" spans="1:22" x14ac:dyDescent="0.25">
      <c r="A113" s="8" t="s">
        <v>359</v>
      </c>
      <c r="B113" t="s">
        <v>309</v>
      </c>
      <c r="D113" s="8" t="s">
        <v>356</v>
      </c>
      <c r="E113" s="8" t="s">
        <v>369</v>
      </c>
      <c r="F113" s="8" t="s">
        <v>364</v>
      </c>
      <c r="G113" s="8" t="s">
        <v>359</v>
      </c>
      <c r="H113" s="8" t="s">
        <v>365</v>
      </c>
      <c r="I113" s="8" t="s">
        <v>369</v>
      </c>
      <c r="J113" s="9" t="s">
        <v>356</v>
      </c>
      <c r="L113" s="10">
        <v>35.367227999999997</v>
      </c>
      <c r="M113" s="11">
        <v>-76.750377</v>
      </c>
      <c r="N113" s="10">
        <v>35.367227999999997</v>
      </c>
      <c r="O113" s="8">
        <v>2019</v>
      </c>
      <c r="R113" s="8" t="s">
        <v>26</v>
      </c>
      <c r="S113" s="8" t="s">
        <v>46</v>
      </c>
      <c r="T113" s="8" t="s">
        <v>28</v>
      </c>
      <c r="U113" s="8" t="s">
        <v>37</v>
      </c>
      <c r="V113" s="8" t="s">
        <v>361</v>
      </c>
    </row>
    <row r="114" spans="1:22" x14ac:dyDescent="0.25">
      <c r="A114" s="8" t="s">
        <v>359</v>
      </c>
      <c r="B114" t="s">
        <v>309</v>
      </c>
      <c r="D114" s="8" t="s">
        <v>356</v>
      </c>
      <c r="E114" s="8" t="s">
        <v>370</v>
      </c>
      <c r="F114" s="8" t="s">
        <v>358</v>
      </c>
      <c r="G114" s="8" t="s">
        <v>359</v>
      </c>
      <c r="H114" s="8" t="s">
        <v>360</v>
      </c>
      <c r="I114" s="8" t="s">
        <v>370</v>
      </c>
      <c r="J114" s="9" t="s">
        <v>356</v>
      </c>
      <c r="L114" s="10">
        <v>35.367358000000003</v>
      </c>
      <c r="M114" s="17">
        <v>-76.748874999999998</v>
      </c>
      <c r="N114" s="10">
        <v>35.367358000000003</v>
      </c>
      <c r="O114" s="8">
        <v>2010</v>
      </c>
      <c r="R114" s="8" t="s">
        <v>26</v>
      </c>
      <c r="S114" s="8" t="s">
        <v>46</v>
      </c>
      <c r="T114" s="8" t="s">
        <v>28</v>
      </c>
      <c r="U114" s="8" t="s">
        <v>37</v>
      </c>
      <c r="V114" s="8" t="s">
        <v>361</v>
      </c>
    </row>
    <row r="115" spans="1:22" x14ac:dyDescent="0.25">
      <c r="A115" s="8" t="s">
        <v>359</v>
      </c>
      <c r="B115" t="s">
        <v>309</v>
      </c>
      <c r="D115" s="8" t="s">
        <v>356</v>
      </c>
      <c r="E115" s="8" t="s">
        <v>370</v>
      </c>
      <c r="F115" s="8" t="s">
        <v>362</v>
      </c>
      <c r="G115" s="8" t="s">
        <v>359</v>
      </c>
      <c r="H115" s="8" t="s">
        <v>363</v>
      </c>
      <c r="I115" s="8" t="s">
        <v>370</v>
      </c>
      <c r="J115" s="9" t="s">
        <v>356</v>
      </c>
      <c r="L115" s="10">
        <v>35.367358000000003</v>
      </c>
      <c r="M115" s="11">
        <v>-76.748874999999998</v>
      </c>
      <c r="N115" s="10">
        <v>35.367358000000003</v>
      </c>
      <c r="O115" s="8">
        <v>2016</v>
      </c>
      <c r="R115" s="8" t="s">
        <v>26</v>
      </c>
      <c r="S115" s="8" t="s">
        <v>46</v>
      </c>
      <c r="T115" s="8" t="s">
        <v>28</v>
      </c>
      <c r="U115" s="8" t="s">
        <v>37</v>
      </c>
      <c r="V115" s="8" t="s">
        <v>361</v>
      </c>
    </row>
    <row r="116" spans="1:22" x14ac:dyDescent="0.25">
      <c r="A116" s="8" t="s">
        <v>359</v>
      </c>
      <c r="B116" t="s">
        <v>309</v>
      </c>
      <c r="D116" s="8" t="s">
        <v>356</v>
      </c>
      <c r="E116" s="8" t="s">
        <v>370</v>
      </c>
      <c r="F116" s="8" t="s">
        <v>364</v>
      </c>
      <c r="G116" s="8" t="s">
        <v>359</v>
      </c>
      <c r="H116" s="8" t="s">
        <v>365</v>
      </c>
      <c r="I116" s="8" t="s">
        <v>370</v>
      </c>
      <c r="J116" s="9" t="s">
        <v>356</v>
      </c>
      <c r="L116" s="10">
        <v>35.367358000000003</v>
      </c>
      <c r="M116" s="11">
        <v>-76.748874999999998</v>
      </c>
      <c r="N116" s="10">
        <v>35.367358000000003</v>
      </c>
      <c r="O116" s="8">
        <v>2019</v>
      </c>
      <c r="R116" s="8" t="s">
        <v>26</v>
      </c>
      <c r="S116" s="8" t="s">
        <v>46</v>
      </c>
      <c r="T116" s="8" t="s">
        <v>28</v>
      </c>
      <c r="U116" s="8" t="s">
        <v>37</v>
      </c>
      <c r="V116" s="8" t="s">
        <v>361</v>
      </c>
    </row>
    <row r="117" spans="1:22" x14ac:dyDescent="0.25">
      <c r="A117" s="8" t="s">
        <v>359</v>
      </c>
      <c r="B117" t="s">
        <v>309</v>
      </c>
      <c r="D117" s="8" t="s">
        <v>356</v>
      </c>
      <c r="E117" s="8" t="s">
        <v>371</v>
      </c>
      <c r="F117" s="8" t="s">
        <v>358</v>
      </c>
      <c r="G117" s="8" t="s">
        <v>359</v>
      </c>
      <c r="H117" s="8" t="s">
        <v>360</v>
      </c>
      <c r="I117" s="8" t="s">
        <v>371</v>
      </c>
      <c r="J117" s="9" t="s">
        <v>356</v>
      </c>
      <c r="L117" s="10">
        <v>35.368465</v>
      </c>
      <c r="M117" s="11">
        <v>-76.748170999999999</v>
      </c>
      <c r="N117" s="10">
        <v>35.368465</v>
      </c>
      <c r="O117" s="8">
        <v>2010</v>
      </c>
      <c r="R117" s="8" t="s">
        <v>26</v>
      </c>
      <c r="S117" s="8" t="s">
        <v>46</v>
      </c>
      <c r="T117" s="8" t="s">
        <v>28</v>
      </c>
      <c r="U117" s="8" t="s">
        <v>37</v>
      </c>
    </row>
    <row r="118" spans="1:22" x14ac:dyDescent="0.25">
      <c r="A118" s="8" t="s">
        <v>359</v>
      </c>
      <c r="B118" t="s">
        <v>309</v>
      </c>
      <c r="D118" s="8" t="s">
        <v>356</v>
      </c>
      <c r="E118" s="8" t="s">
        <v>371</v>
      </c>
      <c r="F118" s="8" t="s">
        <v>362</v>
      </c>
      <c r="G118" s="8" t="s">
        <v>359</v>
      </c>
      <c r="H118" s="8" t="s">
        <v>363</v>
      </c>
      <c r="I118" s="8" t="s">
        <v>371</v>
      </c>
      <c r="J118" s="9" t="s">
        <v>356</v>
      </c>
      <c r="L118" s="10">
        <v>35.368465</v>
      </c>
      <c r="M118" s="11">
        <v>-76.748170999999999</v>
      </c>
      <c r="N118" s="10">
        <v>35.368465</v>
      </c>
      <c r="O118" s="8">
        <v>2016</v>
      </c>
      <c r="R118" s="8" t="s">
        <v>26</v>
      </c>
      <c r="S118" s="8" t="s">
        <v>46</v>
      </c>
      <c r="T118" s="8" t="s">
        <v>28</v>
      </c>
      <c r="U118" s="8" t="s">
        <v>37</v>
      </c>
    </row>
    <row r="119" spans="1:22" x14ac:dyDescent="0.25">
      <c r="A119" s="8" t="s">
        <v>359</v>
      </c>
      <c r="B119" t="s">
        <v>309</v>
      </c>
      <c r="D119" s="8" t="s">
        <v>356</v>
      </c>
      <c r="E119" s="8" t="s">
        <v>371</v>
      </c>
      <c r="F119" s="8" t="s">
        <v>364</v>
      </c>
      <c r="G119" s="8" t="s">
        <v>359</v>
      </c>
      <c r="H119" s="8" t="s">
        <v>365</v>
      </c>
      <c r="I119" s="8" t="s">
        <v>371</v>
      </c>
      <c r="J119" s="9" t="s">
        <v>356</v>
      </c>
      <c r="L119" s="10">
        <v>35.368465</v>
      </c>
      <c r="M119" s="11">
        <v>-76.748170999999999</v>
      </c>
      <c r="N119" s="10">
        <v>35.368465</v>
      </c>
      <c r="O119" s="8">
        <v>2019</v>
      </c>
      <c r="R119" s="8" t="s">
        <v>26</v>
      </c>
      <c r="S119" s="8" t="s">
        <v>46</v>
      </c>
      <c r="T119" s="8" t="s">
        <v>28</v>
      </c>
      <c r="U119" s="8" t="s">
        <v>37</v>
      </c>
    </row>
    <row r="120" spans="1:22" x14ac:dyDescent="0.25">
      <c r="A120" s="8" t="s">
        <v>359</v>
      </c>
      <c r="B120" t="s">
        <v>309</v>
      </c>
      <c r="D120" s="8" t="s">
        <v>356</v>
      </c>
      <c r="E120" s="8" t="s">
        <v>372</v>
      </c>
      <c r="F120" s="8" t="s">
        <v>358</v>
      </c>
      <c r="G120" s="8" t="s">
        <v>359</v>
      </c>
      <c r="H120" s="8" t="s">
        <v>360</v>
      </c>
      <c r="I120" s="8" t="s">
        <v>372</v>
      </c>
      <c r="J120" s="9" t="s">
        <v>356</v>
      </c>
      <c r="L120" s="10">
        <v>35.368833000000002</v>
      </c>
      <c r="M120" s="11">
        <v>-76.749155000000002</v>
      </c>
      <c r="N120" s="10">
        <v>35.368833000000002</v>
      </c>
      <c r="O120" s="8">
        <v>2010</v>
      </c>
      <c r="R120" s="8" t="s">
        <v>26</v>
      </c>
      <c r="S120" s="8" t="s">
        <v>46</v>
      </c>
      <c r="T120" s="8" t="s">
        <v>28</v>
      </c>
      <c r="U120" s="8" t="s">
        <v>37</v>
      </c>
      <c r="V120" s="8" t="s">
        <v>361</v>
      </c>
    </row>
    <row r="121" spans="1:22" x14ac:dyDescent="0.25">
      <c r="A121" s="8" t="s">
        <v>359</v>
      </c>
      <c r="B121" t="s">
        <v>309</v>
      </c>
      <c r="D121" s="8" t="s">
        <v>356</v>
      </c>
      <c r="E121" s="8" t="s">
        <v>372</v>
      </c>
      <c r="F121" s="8" t="s">
        <v>362</v>
      </c>
      <c r="G121" s="8" t="s">
        <v>359</v>
      </c>
      <c r="H121" s="8" t="s">
        <v>363</v>
      </c>
      <c r="I121" s="8" t="s">
        <v>372</v>
      </c>
      <c r="J121" s="9" t="s">
        <v>356</v>
      </c>
      <c r="L121" s="10">
        <v>35.368833000000002</v>
      </c>
      <c r="M121" s="11">
        <v>-76.749155000000002</v>
      </c>
      <c r="N121" s="10">
        <v>35.368833000000002</v>
      </c>
      <c r="O121" s="8">
        <v>2016</v>
      </c>
      <c r="R121" s="8" t="s">
        <v>26</v>
      </c>
      <c r="S121" s="8" t="s">
        <v>46</v>
      </c>
      <c r="T121" s="8" t="s">
        <v>28</v>
      </c>
      <c r="U121" s="8" t="s">
        <v>37</v>
      </c>
      <c r="V121" s="8" t="s">
        <v>361</v>
      </c>
    </row>
    <row r="122" spans="1:22" x14ac:dyDescent="0.25">
      <c r="A122" s="8" t="s">
        <v>359</v>
      </c>
      <c r="B122" t="s">
        <v>309</v>
      </c>
      <c r="D122" s="8" t="s">
        <v>356</v>
      </c>
      <c r="E122" s="8" t="s">
        <v>372</v>
      </c>
      <c r="F122" s="8" t="s">
        <v>364</v>
      </c>
      <c r="G122" s="8" t="s">
        <v>359</v>
      </c>
      <c r="H122" s="8" t="s">
        <v>365</v>
      </c>
      <c r="I122" s="8" t="s">
        <v>372</v>
      </c>
      <c r="J122" s="9" t="s">
        <v>356</v>
      </c>
      <c r="L122" s="10">
        <v>35.368833000000002</v>
      </c>
      <c r="M122" s="11">
        <v>-76.749155000000002</v>
      </c>
      <c r="N122" s="10">
        <v>35.368833000000002</v>
      </c>
      <c r="O122" s="8">
        <v>2019</v>
      </c>
      <c r="R122" s="8" t="s">
        <v>26</v>
      </c>
      <c r="S122" s="8" t="s">
        <v>46</v>
      </c>
      <c r="T122" s="8" t="s">
        <v>28</v>
      </c>
      <c r="U122" s="8" t="s">
        <v>37</v>
      </c>
      <c r="V122" s="8" t="s">
        <v>361</v>
      </c>
    </row>
    <row r="123" spans="1:22" x14ac:dyDescent="0.25">
      <c r="A123" s="8" t="s">
        <v>376</v>
      </c>
      <c r="B123" t="s">
        <v>309</v>
      </c>
      <c r="D123" s="8" t="s">
        <v>373</v>
      </c>
      <c r="E123" s="8" t="s">
        <v>374</v>
      </c>
      <c r="F123" s="8" t="s">
        <v>375</v>
      </c>
      <c r="G123" s="8" t="s">
        <v>376</v>
      </c>
      <c r="H123" s="8" t="s">
        <v>377</v>
      </c>
      <c r="I123" s="8" t="s">
        <v>374</v>
      </c>
      <c r="J123" s="9" t="s">
        <v>373</v>
      </c>
      <c r="L123" s="10">
        <v>35.373322999999999</v>
      </c>
      <c r="M123" s="11">
        <v>-76.757002999999997</v>
      </c>
      <c r="N123" s="10">
        <v>35.373322999999999</v>
      </c>
      <c r="O123" s="8">
        <v>2011</v>
      </c>
      <c r="R123" s="8" t="s">
        <v>26</v>
      </c>
      <c r="S123" s="8" t="s">
        <v>46</v>
      </c>
      <c r="T123" s="8" t="s">
        <v>28</v>
      </c>
      <c r="U123" s="8" t="s">
        <v>37</v>
      </c>
    </row>
    <row r="124" spans="1:22" x14ac:dyDescent="0.25">
      <c r="A124" s="8" t="s">
        <v>376</v>
      </c>
      <c r="B124" t="s">
        <v>309</v>
      </c>
      <c r="D124" s="8" t="s">
        <v>373</v>
      </c>
      <c r="E124" s="8" t="s">
        <v>374</v>
      </c>
      <c r="F124" s="8" t="s">
        <v>378</v>
      </c>
      <c r="G124" s="8" t="s">
        <v>376</v>
      </c>
      <c r="H124" s="8" t="s">
        <v>379</v>
      </c>
      <c r="I124" s="8" t="s">
        <v>374</v>
      </c>
      <c r="J124" s="9" t="s">
        <v>373</v>
      </c>
      <c r="L124" s="10">
        <v>35.373322999999999</v>
      </c>
      <c r="M124" s="11">
        <v>-76.757002999999997</v>
      </c>
      <c r="N124" s="10">
        <v>35.373322999999999</v>
      </c>
      <c r="O124" s="8">
        <v>2016</v>
      </c>
      <c r="R124" s="8" t="s">
        <v>26</v>
      </c>
      <c r="S124" s="8" t="s">
        <v>46</v>
      </c>
      <c r="T124" s="8" t="s">
        <v>28</v>
      </c>
      <c r="U124" s="8" t="s">
        <v>37</v>
      </c>
    </row>
    <row r="125" spans="1:22" x14ac:dyDescent="0.25">
      <c r="A125" s="8" t="s">
        <v>376</v>
      </c>
      <c r="B125" t="s">
        <v>309</v>
      </c>
      <c r="D125" s="8" t="s">
        <v>373</v>
      </c>
      <c r="E125" s="8" t="s">
        <v>374</v>
      </c>
      <c r="F125" s="8" t="s">
        <v>380</v>
      </c>
      <c r="G125" s="8" t="s">
        <v>376</v>
      </c>
      <c r="H125" s="8" t="s">
        <v>381</v>
      </c>
      <c r="I125" s="8" t="s">
        <v>374</v>
      </c>
      <c r="J125" s="9" t="s">
        <v>373</v>
      </c>
      <c r="L125" s="10">
        <v>35.373322999999999</v>
      </c>
      <c r="M125" s="11">
        <v>-76.757002999999997</v>
      </c>
      <c r="N125" s="10">
        <v>35.373322999999999</v>
      </c>
      <c r="O125" s="8">
        <v>2019</v>
      </c>
      <c r="R125" s="8" t="s">
        <v>26</v>
      </c>
      <c r="S125" s="8" t="s">
        <v>46</v>
      </c>
      <c r="T125" s="8" t="s">
        <v>28</v>
      </c>
      <c r="U125" s="8" t="s">
        <v>37</v>
      </c>
    </row>
    <row r="126" spans="1:22" x14ac:dyDescent="0.25">
      <c r="A126" s="8" t="s">
        <v>376</v>
      </c>
      <c r="B126" t="s">
        <v>309</v>
      </c>
      <c r="D126" s="8" t="s">
        <v>373</v>
      </c>
      <c r="E126" s="8" t="s">
        <v>382</v>
      </c>
      <c r="F126" s="8" t="s">
        <v>375</v>
      </c>
      <c r="G126" s="8" t="s">
        <v>376</v>
      </c>
      <c r="H126" s="8" t="s">
        <v>377</v>
      </c>
      <c r="I126" s="8" t="s">
        <v>382</v>
      </c>
      <c r="J126" s="9" t="s">
        <v>373</v>
      </c>
      <c r="L126" s="10">
        <v>35.373792999999999</v>
      </c>
      <c r="M126" s="11">
        <v>-76.755921999999998</v>
      </c>
      <c r="N126" s="10">
        <v>35.373792999999999</v>
      </c>
      <c r="O126" s="8">
        <v>2011</v>
      </c>
      <c r="R126" s="8" t="s">
        <v>26</v>
      </c>
      <c r="S126" s="8" t="s">
        <v>46</v>
      </c>
      <c r="T126" s="8" t="s">
        <v>28</v>
      </c>
      <c r="U126" s="8" t="s">
        <v>37</v>
      </c>
    </row>
    <row r="127" spans="1:22" x14ac:dyDescent="0.25">
      <c r="A127" s="8" t="s">
        <v>376</v>
      </c>
      <c r="B127" t="s">
        <v>309</v>
      </c>
      <c r="D127" s="8" t="s">
        <v>373</v>
      </c>
      <c r="E127" s="8" t="s">
        <v>382</v>
      </c>
      <c r="F127" s="8" t="s">
        <v>378</v>
      </c>
      <c r="G127" s="8" t="s">
        <v>376</v>
      </c>
      <c r="H127" s="8" t="s">
        <v>379</v>
      </c>
      <c r="I127" s="8" t="s">
        <v>382</v>
      </c>
      <c r="J127" s="9" t="s">
        <v>373</v>
      </c>
      <c r="L127" s="10">
        <v>35.373792999999999</v>
      </c>
      <c r="M127" s="11">
        <v>-76.755921999999998</v>
      </c>
      <c r="N127" s="10">
        <v>35.373792999999999</v>
      </c>
      <c r="O127" s="8">
        <v>2016</v>
      </c>
      <c r="R127" s="8" t="s">
        <v>26</v>
      </c>
      <c r="S127" s="8" t="s">
        <v>46</v>
      </c>
      <c r="T127" s="8" t="s">
        <v>28</v>
      </c>
      <c r="U127" s="8" t="s">
        <v>37</v>
      </c>
    </row>
    <row r="128" spans="1:22" x14ac:dyDescent="0.25">
      <c r="A128" s="8" t="s">
        <v>376</v>
      </c>
      <c r="B128" t="s">
        <v>309</v>
      </c>
      <c r="D128" s="8" t="s">
        <v>373</v>
      </c>
      <c r="E128" s="8" t="s">
        <v>382</v>
      </c>
      <c r="F128" s="8" t="s">
        <v>380</v>
      </c>
      <c r="G128" s="8" t="s">
        <v>376</v>
      </c>
      <c r="H128" s="8" t="s">
        <v>381</v>
      </c>
      <c r="I128" s="8" t="s">
        <v>382</v>
      </c>
      <c r="J128" s="9" t="s">
        <v>373</v>
      </c>
      <c r="L128" s="10">
        <v>35.373792999999999</v>
      </c>
      <c r="M128" s="11">
        <v>-76.755921999999998</v>
      </c>
      <c r="N128" s="10">
        <v>35.373792999999999</v>
      </c>
      <c r="O128" s="8">
        <v>2019</v>
      </c>
      <c r="R128" s="8" t="s">
        <v>26</v>
      </c>
      <c r="S128" s="8" t="s">
        <v>46</v>
      </c>
      <c r="T128" s="8" t="s">
        <v>28</v>
      </c>
      <c r="U128" s="8" t="s">
        <v>37</v>
      </c>
    </row>
    <row r="129" spans="1:21" x14ac:dyDescent="0.25">
      <c r="A129" s="8" t="s">
        <v>376</v>
      </c>
      <c r="B129" t="s">
        <v>309</v>
      </c>
      <c r="D129" s="8" t="s">
        <v>373</v>
      </c>
      <c r="E129" s="8" t="s">
        <v>383</v>
      </c>
      <c r="F129" s="8" t="s">
        <v>375</v>
      </c>
      <c r="G129" s="8" t="s">
        <v>376</v>
      </c>
      <c r="H129" s="8" t="s">
        <v>377</v>
      </c>
      <c r="I129" s="8" t="s">
        <v>383</v>
      </c>
      <c r="J129" s="9" t="s">
        <v>373</v>
      </c>
      <c r="L129" s="10">
        <v>35.374184999999997</v>
      </c>
      <c r="M129" s="11">
        <v>-76.753860000000003</v>
      </c>
      <c r="N129" s="10">
        <v>35.374184999999997</v>
      </c>
      <c r="O129" s="8">
        <v>2011</v>
      </c>
      <c r="R129" s="8" t="s">
        <v>26</v>
      </c>
      <c r="S129" s="8" t="s">
        <v>46</v>
      </c>
      <c r="T129" s="8" t="s">
        <v>28</v>
      </c>
      <c r="U129" s="8" t="s">
        <v>37</v>
      </c>
    </row>
    <row r="130" spans="1:21" x14ac:dyDescent="0.25">
      <c r="A130" s="8" t="s">
        <v>376</v>
      </c>
      <c r="B130" t="s">
        <v>309</v>
      </c>
      <c r="D130" s="8" t="s">
        <v>373</v>
      </c>
      <c r="E130" s="8" t="s">
        <v>383</v>
      </c>
      <c r="F130" s="8" t="s">
        <v>378</v>
      </c>
      <c r="G130" s="8" t="s">
        <v>376</v>
      </c>
      <c r="H130" s="8" t="s">
        <v>379</v>
      </c>
      <c r="I130" s="8" t="s">
        <v>383</v>
      </c>
      <c r="J130" s="9" t="s">
        <v>373</v>
      </c>
      <c r="L130" s="10">
        <v>35.374184999999997</v>
      </c>
      <c r="M130" s="11">
        <v>-76.753860000000003</v>
      </c>
      <c r="N130" s="10">
        <v>35.374184999999997</v>
      </c>
      <c r="O130" s="8">
        <v>2016</v>
      </c>
      <c r="R130" s="8" t="s">
        <v>26</v>
      </c>
      <c r="S130" s="8" t="s">
        <v>46</v>
      </c>
      <c r="T130" s="8" t="s">
        <v>28</v>
      </c>
      <c r="U130" s="8" t="s">
        <v>37</v>
      </c>
    </row>
    <row r="131" spans="1:21" x14ac:dyDescent="0.25">
      <c r="A131" s="8" t="s">
        <v>376</v>
      </c>
      <c r="B131" t="s">
        <v>309</v>
      </c>
      <c r="D131" s="8" t="s">
        <v>373</v>
      </c>
      <c r="E131" s="8" t="s">
        <v>383</v>
      </c>
      <c r="F131" s="8" t="s">
        <v>380</v>
      </c>
      <c r="G131" s="8" t="s">
        <v>376</v>
      </c>
      <c r="H131" s="8" t="s">
        <v>381</v>
      </c>
      <c r="I131" s="8" t="s">
        <v>383</v>
      </c>
      <c r="J131" s="9" t="s">
        <v>373</v>
      </c>
      <c r="L131" s="10">
        <v>35.374184999999997</v>
      </c>
      <c r="M131" s="11">
        <v>-76.753860000000003</v>
      </c>
      <c r="N131" s="10">
        <v>35.374184999999997</v>
      </c>
      <c r="O131" s="8">
        <v>2019</v>
      </c>
      <c r="R131" s="8" t="s">
        <v>26</v>
      </c>
      <c r="S131" s="8" t="s">
        <v>46</v>
      </c>
      <c r="T131" s="8" t="s">
        <v>28</v>
      </c>
      <c r="U131" s="8" t="s">
        <v>37</v>
      </c>
    </row>
    <row r="132" spans="1:21" x14ac:dyDescent="0.25">
      <c r="A132" s="8" t="s">
        <v>376</v>
      </c>
      <c r="B132" t="s">
        <v>309</v>
      </c>
      <c r="D132" s="8" t="s">
        <v>373</v>
      </c>
      <c r="E132" s="8" t="s">
        <v>384</v>
      </c>
      <c r="F132" s="8" t="s">
        <v>375</v>
      </c>
      <c r="G132" s="8" t="s">
        <v>376</v>
      </c>
      <c r="H132" s="8" t="s">
        <v>377</v>
      </c>
      <c r="I132" s="8" t="s">
        <v>384</v>
      </c>
      <c r="J132" s="9" t="s">
        <v>373</v>
      </c>
      <c r="L132" s="10">
        <v>35.372805</v>
      </c>
      <c r="M132" s="11">
        <v>-76.756231999999997</v>
      </c>
      <c r="N132" s="10">
        <v>35.372805</v>
      </c>
      <c r="O132" s="8">
        <v>2011</v>
      </c>
      <c r="R132" s="8" t="s">
        <v>26</v>
      </c>
      <c r="S132" s="8" t="s">
        <v>46</v>
      </c>
      <c r="T132" s="8" t="s">
        <v>28</v>
      </c>
      <c r="U132" s="8" t="s">
        <v>37</v>
      </c>
    </row>
    <row r="133" spans="1:21" x14ac:dyDescent="0.25">
      <c r="A133" s="8" t="s">
        <v>376</v>
      </c>
      <c r="B133" t="s">
        <v>309</v>
      </c>
      <c r="D133" s="8" t="s">
        <v>373</v>
      </c>
      <c r="E133" s="8" t="s">
        <v>384</v>
      </c>
      <c r="F133" s="8" t="s">
        <v>378</v>
      </c>
      <c r="G133" s="8" t="s">
        <v>376</v>
      </c>
      <c r="H133" s="8" t="s">
        <v>379</v>
      </c>
      <c r="I133" s="8" t="s">
        <v>384</v>
      </c>
      <c r="J133" s="9" t="s">
        <v>373</v>
      </c>
      <c r="L133" s="10">
        <v>35.372805</v>
      </c>
      <c r="M133" s="11">
        <v>-76.756231999999997</v>
      </c>
      <c r="N133" s="10">
        <v>35.372805</v>
      </c>
      <c r="O133" s="8">
        <v>2016</v>
      </c>
      <c r="R133" s="8" t="s">
        <v>26</v>
      </c>
      <c r="S133" s="8" t="s">
        <v>46</v>
      </c>
      <c r="T133" s="8" t="s">
        <v>28</v>
      </c>
      <c r="U133" s="8" t="s">
        <v>37</v>
      </c>
    </row>
    <row r="134" spans="1:21" x14ac:dyDescent="0.25">
      <c r="A134" s="8" t="s">
        <v>376</v>
      </c>
      <c r="B134" t="s">
        <v>309</v>
      </c>
      <c r="D134" s="8" t="s">
        <v>373</v>
      </c>
      <c r="E134" s="8" t="s">
        <v>384</v>
      </c>
      <c r="F134" s="8" t="s">
        <v>380</v>
      </c>
      <c r="G134" s="8" t="s">
        <v>376</v>
      </c>
      <c r="H134" s="8" t="s">
        <v>381</v>
      </c>
      <c r="I134" s="8" t="s">
        <v>384</v>
      </c>
      <c r="J134" s="9" t="s">
        <v>373</v>
      </c>
      <c r="L134" s="10">
        <v>35.372805</v>
      </c>
      <c r="M134" s="11">
        <v>-76.756231999999997</v>
      </c>
      <c r="N134" s="10">
        <v>35.372805</v>
      </c>
      <c r="O134" s="8">
        <v>2019</v>
      </c>
      <c r="R134" s="8" t="s">
        <v>26</v>
      </c>
      <c r="S134" s="8" t="s">
        <v>46</v>
      </c>
      <c r="T134" s="8" t="s">
        <v>28</v>
      </c>
      <c r="U134" s="8" t="s">
        <v>37</v>
      </c>
    </row>
    <row r="135" spans="1:21" x14ac:dyDescent="0.25">
      <c r="A135" s="8" t="s">
        <v>401</v>
      </c>
      <c r="B135" t="s">
        <v>309</v>
      </c>
      <c r="D135" s="8" t="s">
        <v>399</v>
      </c>
      <c r="E135" s="8" t="s">
        <v>399</v>
      </c>
      <c r="F135" s="8" t="s">
        <v>400</v>
      </c>
      <c r="G135" s="8" t="s">
        <v>401</v>
      </c>
      <c r="H135" s="8" t="s">
        <v>402</v>
      </c>
      <c r="I135" s="8" t="s">
        <v>399</v>
      </c>
      <c r="J135" s="9" t="s">
        <v>403</v>
      </c>
      <c r="L135" s="10">
        <v>35.340409000000001</v>
      </c>
      <c r="M135" s="11">
        <v>-76.778639999999996</v>
      </c>
      <c r="N135" s="10">
        <v>35.340409000000001</v>
      </c>
      <c r="O135" s="8">
        <v>2011</v>
      </c>
      <c r="R135" s="8" t="s">
        <v>26</v>
      </c>
      <c r="S135" s="8" t="s">
        <v>46</v>
      </c>
      <c r="T135" s="8" t="s">
        <v>28</v>
      </c>
      <c r="U135" s="8" t="s">
        <v>37</v>
      </c>
    </row>
    <row r="136" spans="1:21" x14ac:dyDescent="0.25">
      <c r="A136" s="8" t="s">
        <v>401</v>
      </c>
      <c r="B136" t="s">
        <v>309</v>
      </c>
      <c r="D136" s="8" t="s">
        <v>399</v>
      </c>
      <c r="E136" s="8" t="s">
        <v>399</v>
      </c>
      <c r="F136" s="8" t="s">
        <v>404</v>
      </c>
      <c r="G136" s="8" t="s">
        <v>401</v>
      </c>
      <c r="H136" s="8" t="s">
        <v>405</v>
      </c>
      <c r="I136" s="8" t="s">
        <v>399</v>
      </c>
      <c r="J136" s="9" t="s">
        <v>403</v>
      </c>
      <c r="L136" s="10">
        <v>35.340409000000001</v>
      </c>
      <c r="M136" s="11">
        <v>-76.778639999999996</v>
      </c>
      <c r="N136" s="10">
        <v>35.340409000000001</v>
      </c>
      <c r="O136" s="8">
        <v>2017</v>
      </c>
      <c r="R136" s="8" t="s">
        <v>26</v>
      </c>
      <c r="S136" s="8" t="s">
        <v>46</v>
      </c>
      <c r="T136" s="8" t="s">
        <v>28</v>
      </c>
      <c r="U136" s="8" t="s">
        <v>37</v>
      </c>
    </row>
    <row r="137" spans="1:21" x14ac:dyDescent="0.25">
      <c r="A137" s="8" t="s">
        <v>401</v>
      </c>
      <c r="B137" t="s">
        <v>309</v>
      </c>
      <c r="D137" s="8" t="s">
        <v>399</v>
      </c>
      <c r="E137" s="8" t="s">
        <v>399</v>
      </c>
      <c r="F137" s="8" t="s">
        <v>406</v>
      </c>
      <c r="G137" s="8" t="s">
        <v>401</v>
      </c>
      <c r="H137" s="8" t="s">
        <v>407</v>
      </c>
      <c r="I137" s="8" t="s">
        <v>399</v>
      </c>
      <c r="J137" s="9" t="s">
        <v>403</v>
      </c>
      <c r="L137" s="10">
        <v>35.340409000000001</v>
      </c>
      <c r="M137" s="11">
        <v>-76.778639999999996</v>
      </c>
      <c r="N137" s="10">
        <v>35.340409000000001</v>
      </c>
      <c r="O137" s="8">
        <v>2020</v>
      </c>
      <c r="R137" s="8" t="s">
        <v>26</v>
      </c>
      <c r="S137" s="8" t="s">
        <v>46</v>
      </c>
      <c r="T137" s="8" t="s">
        <v>28</v>
      </c>
      <c r="U137" s="8" t="s">
        <v>37</v>
      </c>
    </row>
    <row r="138" spans="1:21" x14ac:dyDescent="0.25">
      <c r="A138" s="8" t="s">
        <v>388</v>
      </c>
      <c r="B138" t="s">
        <v>309</v>
      </c>
      <c r="D138" s="8" t="s">
        <v>385</v>
      </c>
      <c r="E138" s="8" t="s">
        <v>386</v>
      </c>
      <c r="F138" s="8" t="s">
        <v>387</v>
      </c>
      <c r="G138" s="8" t="s">
        <v>388</v>
      </c>
      <c r="H138" s="8" t="s">
        <v>389</v>
      </c>
      <c r="I138" s="8" t="s">
        <v>386</v>
      </c>
      <c r="J138" s="9" t="s">
        <v>390</v>
      </c>
      <c r="L138" s="10">
        <v>35.333838999999998</v>
      </c>
      <c r="M138" s="11">
        <v>-76.787782000000007</v>
      </c>
      <c r="N138" s="10">
        <v>35.333838999999998</v>
      </c>
      <c r="O138" s="8">
        <v>2011</v>
      </c>
      <c r="R138" s="8" t="s">
        <v>26</v>
      </c>
      <c r="S138" s="8" t="s">
        <v>46</v>
      </c>
      <c r="T138" s="8" t="s">
        <v>28</v>
      </c>
      <c r="U138" s="8" t="s">
        <v>37</v>
      </c>
    </row>
    <row r="139" spans="1:21" x14ac:dyDescent="0.25">
      <c r="A139" s="8" t="s">
        <v>388</v>
      </c>
      <c r="B139" t="s">
        <v>309</v>
      </c>
      <c r="D139" s="8" t="s">
        <v>385</v>
      </c>
      <c r="E139" s="8" t="s">
        <v>386</v>
      </c>
      <c r="F139" s="8" t="s">
        <v>391</v>
      </c>
      <c r="G139" s="8" t="s">
        <v>388</v>
      </c>
      <c r="H139" s="8" t="s">
        <v>392</v>
      </c>
      <c r="I139" s="8" t="s">
        <v>386</v>
      </c>
      <c r="J139" s="9" t="s">
        <v>390</v>
      </c>
      <c r="L139" s="10">
        <v>35.333838999999998</v>
      </c>
      <c r="M139" s="11">
        <v>-76.787782000000007</v>
      </c>
      <c r="N139" s="10">
        <v>35.333838999999998</v>
      </c>
      <c r="O139" s="8">
        <v>2017</v>
      </c>
      <c r="R139" s="8" t="s">
        <v>26</v>
      </c>
      <c r="S139" s="8" t="s">
        <v>46</v>
      </c>
      <c r="T139" s="8" t="s">
        <v>28</v>
      </c>
      <c r="U139" s="8" t="s">
        <v>37</v>
      </c>
    </row>
    <row r="140" spans="1:21" x14ac:dyDescent="0.25">
      <c r="A140" s="8" t="s">
        <v>388</v>
      </c>
      <c r="B140" t="s">
        <v>309</v>
      </c>
      <c r="D140" s="8" t="s">
        <v>385</v>
      </c>
      <c r="E140" s="8" t="s">
        <v>386</v>
      </c>
      <c r="F140" s="8" t="s">
        <v>393</v>
      </c>
      <c r="G140" s="8" t="s">
        <v>388</v>
      </c>
      <c r="H140" s="8" t="s">
        <v>394</v>
      </c>
      <c r="I140" s="8" t="s">
        <v>386</v>
      </c>
      <c r="J140" s="9" t="s">
        <v>390</v>
      </c>
      <c r="L140" s="10">
        <v>35.333838999999998</v>
      </c>
      <c r="M140" s="11">
        <v>-76.787782000000007</v>
      </c>
      <c r="N140" s="10">
        <v>35.333838999999998</v>
      </c>
      <c r="O140" s="8">
        <v>2020</v>
      </c>
      <c r="R140" s="8" t="s">
        <v>26</v>
      </c>
      <c r="S140" s="8" t="s">
        <v>46</v>
      </c>
      <c r="T140" s="8" t="s">
        <v>28</v>
      </c>
      <c r="U140" s="8" t="s">
        <v>37</v>
      </c>
    </row>
    <row r="141" spans="1:21" x14ac:dyDescent="0.25">
      <c r="A141" s="8" t="s">
        <v>388</v>
      </c>
      <c r="B141" t="s">
        <v>309</v>
      </c>
      <c r="D141" s="8" t="s">
        <v>385</v>
      </c>
      <c r="E141" s="8" t="s">
        <v>395</v>
      </c>
      <c r="F141" s="8" t="s">
        <v>387</v>
      </c>
      <c r="G141" s="8" t="s">
        <v>388</v>
      </c>
      <c r="H141" s="8" t="s">
        <v>389</v>
      </c>
      <c r="I141" s="8" t="s">
        <v>395</v>
      </c>
      <c r="J141" s="9" t="s">
        <v>390</v>
      </c>
      <c r="L141" s="10">
        <v>35.333578000000003</v>
      </c>
      <c r="M141" s="11">
        <v>-76.787458000000001</v>
      </c>
      <c r="N141" s="10">
        <v>35.333578000000003</v>
      </c>
      <c r="O141" s="8">
        <v>2011</v>
      </c>
      <c r="R141" s="8" t="s">
        <v>26</v>
      </c>
      <c r="S141" s="8" t="s">
        <v>46</v>
      </c>
      <c r="T141" s="8" t="s">
        <v>28</v>
      </c>
      <c r="U141" s="8" t="s">
        <v>37</v>
      </c>
    </row>
    <row r="142" spans="1:21" x14ac:dyDescent="0.25">
      <c r="A142" s="8" t="s">
        <v>388</v>
      </c>
      <c r="B142" t="s">
        <v>309</v>
      </c>
      <c r="D142" s="8" t="s">
        <v>385</v>
      </c>
      <c r="E142" s="8" t="s">
        <v>395</v>
      </c>
      <c r="F142" s="8" t="s">
        <v>391</v>
      </c>
      <c r="G142" s="8" t="s">
        <v>388</v>
      </c>
      <c r="H142" s="8" t="s">
        <v>392</v>
      </c>
      <c r="I142" s="8" t="s">
        <v>395</v>
      </c>
      <c r="J142" s="9" t="s">
        <v>390</v>
      </c>
      <c r="L142" s="10">
        <v>35.333578000000003</v>
      </c>
      <c r="M142" s="11">
        <v>-76.787458000000001</v>
      </c>
      <c r="N142" s="10">
        <v>35.333578000000003</v>
      </c>
      <c r="O142" s="8">
        <v>2017</v>
      </c>
      <c r="R142" s="8" t="s">
        <v>26</v>
      </c>
      <c r="S142" s="8" t="s">
        <v>46</v>
      </c>
      <c r="T142" s="8" t="s">
        <v>28</v>
      </c>
      <c r="U142" s="8" t="s">
        <v>37</v>
      </c>
    </row>
    <row r="143" spans="1:21" x14ac:dyDescent="0.25">
      <c r="A143" s="8" t="s">
        <v>388</v>
      </c>
      <c r="B143" t="s">
        <v>309</v>
      </c>
      <c r="D143" s="8" t="s">
        <v>385</v>
      </c>
      <c r="E143" s="8" t="s">
        <v>395</v>
      </c>
      <c r="F143" s="8" t="s">
        <v>393</v>
      </c>
      <c r="G143" s="8" t="s">
        <v>388</v>
      </c>
      <c r="H143" s="8" t="s">
        <v>394</v>
      </c>
      <c r="I143" s="8" t="s">
        <v>395</v>
      </c>
      <c r="J143" s="9" t="s">
        <v>390</v>
      </c>
      <c r="L143" s="10">
        <v>35.333578000000003</v>
      </c>
      <c r="M143" s="11">
        <v>-76.787458000000001</v>
      </c>
      <c r="N143" s="10">
        <v>35.333578000000003</v>
      </c>
      <c r="O143" s="8">
        <v>2020</v>
      </c>
      <c r="R143" s="8" t="s">
        <v>26</v>
      </c>
      <c r="S143" s="8" t="s">
        <v>46</v>
      </c>
      <c r="T143" s="8" t="s">
        <v>28</v>
      </c>
      <c r="U143" s="8" t="s">
        <v>37</v>
      </c>
    </row>
    <row r="144" spans="1:21" x14ac:dyDescent="0.25">
      <c r="A144" s="8" t="s">
        <v>388</v>
      </c>
      <c r="B144" t="s">
        <v>309</v>
      </c>
      <c r="D144" s="8" t="s">
        <v>385</v>
      </c>
      <c r="E144" s="8" t="s">
        <v>396</v>
      </c>
      <c r="F144" s="8" t="s">
        <v>387</v>
      </c>
      <c r="G144" s="8" t="s">
        <v>388</v>
      </c>
      <c r="H144" s="8" t="s">
        <v>389</v>
      </c>
      <c r="I144" s="8" t="s">
        <v>396</v>
      </c>
      <c r="J144" s="9" t="s">
        <v>390</v>
      </c>
      <c r="L144" s="10">
        <v>35.332897000000003</v>
      </c>
      <c r="M144" s="11">
        <v>-76.787425999999996</v>
      </c>
      <c r="N144" s="10">
        <v>35.332897000000003</v>
      </c>
      <c r="O144" s="8">
        <v>2011</v>
      </c>
      <c r="R144" s="8" t="s">
        <v>26</v>
      </c>
      <c r="S144" s="8" t="s">
        <v>46</v>
      </c>
      <c r="T144" s="8" t="s">
        <v>28</v>
      </c>
      <c r="U144" s="8" t="s">
        <v>37</v>
      </c>
    </row>
    <row r="145" spans="1:21" x14ac:dyDescent="0.25">
      <c r="A145" s="8" t="s">
        <v>388</v>
      </c>
      <c r="B145" t="s">
        <v>309</v>
      </c>
      <c r="D145" s="8" t="s">
        <v>385</v>
      </c>
      <c r="E145" s="8" t="s">
        <v>396</v>
      </c>
      <c r="F145" s="8" t="s">
        <v>391</v>
      </c>
      <c r="G145" s="8" t="s">
        <v>388</v>
      </c>
      <c r="H145" s="8" t="s">
        <v>392</v>
      </c>
      <c r="I145" s="8" t="s">
        <v>396</v>
      </c>
      <c r="J145" s="9" t="s">
        <v>390</v>
      </c>
      <c r="L145" s="10">
        <v>35.332897000000003</v>
      </c>
      <c r="M145" s="11">
        <v>-76.787425999999996</v>
      </c>
      <c r="N145" s="10">
        <v>35.332897000000003</v>
      </c>
      <c r="O145" s="8">
        <v>2017</v>
      </c>
      <c r="R145" s="8" t="s">
        <v>26</v>
      </c>
      <c r="S145" s="8" t="s">
        <v>46</v>
      </c>
      <c r="T145" s="8" t="s">
        <v>28</v>
      </c>
      <c r="U145" s="8" t="s">
        <v>37</v>
      </c>
    </row>
    <row r="146" spans="1:21" x14ac:dyDescent="0.25">
      <c r="A146" s="8" t="s">
        <v>388</v>
      </c>
      <c r="B146" t="s">
        <v>309</v>
      </c>
      <c r="D146" s="8" t="s">
        <v>385</v>
      </c>
      <c r="E146" s="8" t="s">
        <v>396</v>
      </c>
      <c r="F146" s="8" t="s">
        <v>393</v>
      </c>
      <c r="G146" s="8" t="s">
        <v>388</v>
      </c>
      <c r="H146" s="8" t="s">
        <v>394</v>
      </c>
      <c r="I146" s="8" t="s">
        <v>396</v>
      </c>
      <c r="J146" s="9" t="s">
        <v>390</v>
      </c>
      <c r="L146" s="10">
        <v>35.332897000000003</v>
      </c>
      <c r="M146" s="11">
        <v>-76.787425999999996</v>
      </c>
      <c r="N146" s="10">
        <v>35.332897000000003</v>
      </c>
      <c r="O146" s="8">
        <v>2020</v>
      </c>
      <c r="R146" s="8" t="s">
        <v>26</v>
      </c>
      <c r="S146" s="8" t="s">
        <v>46</v>
      </c>
      <c r="T146" s="8" t="s">
        <v>28</v>
      </c>
      <c r="U146" s="8" t="s">
        <v>37</v>
      </c>
    </row>
    <row r="147" spans="1:21" x14ac:dyDescent="0.25">
      <c r="A147" s="8" t="s">
        <v>388</v>
      </c>
      <c r="B147" t="s">
        <v>309</v>
      </c>
      <c r="D147" s="8" t="s">
        <v>385</v>
      </c>
      <c r="E147" s="8" t="s">
        <v>397</v>
      </c>
      <c r="F147" s="8" t="s">
        <v>387</v>
      </c>
      <c r="G147" s="8" t="s">
        <v>388</v>
      </c>
      <c r="H147" s="8" t="s">
        <v>389</v>
      </c>
      <c r="I147" s="8" t="s">
        <v>397</v>
      </c>
      <c r="J147" s="9" t="s">
        <v>390</v>
      </c>
      <c r="L147" s="10">
        <v>35.333840000000002</v>
      </c>
      <c r="M147" s="11">
        <v>-76.785475000000005</v>
      </c>
      <c r="N147" s="10">
        <v>35.333840000000002</v>
      </c>
      <c r="O147" s="8">
        <v>2011</v>
      </c>
      <c r="R147" s="8" t="s">
        <v>26</v>
      </c>
      <c r="S147" s="8" t="s">
        <v>46</v>
      </c>
      <c r="T147" s="8" t="s">
        <v>28</v>
      </c>
      <c r="U147" s="8" t="s">
        <v>37</v>
      </c>
    </row>
    <row r="148" spans="1:21" x14ac:dyDescent="0.25">
      <c r="A148" s="8" t="s">
        <v>388</v>
      </c>
      <c r="B148" t="s">
        <v>309</v>
      </c>
      <c r="D148" s="8" t="s">
        <v>385</v>
      </c>
      <c r="E148" s="8" t="s">
        <v>397</v>
      </c>
      <c r="F148" s="8" t="s">
        <v>391</v>
      </c>
      <c r="G148" s="8" t="s">
        <v>388</v>
      </c>
      <c r="H148" s="8" t="s">
        <v>392</v>
      </c>
      <c r="I148" s="8" t="s">
        <v>397</v>
      </c>
      <c r="J148" s="9" t="s">
        <v>390</v>
      </c>
      <c r="L148" s="10">
        <v>35.333840000000002</v>
      </c>
      <c r="M148" s="11">
        <v>-76.785475000000005</v>
      </c>
      <c r="N148" s="10">
        <v>35.333840000000002</v>
      </c>
      <c r="O148" s="8">
        <v>2017</v>
      </c>
      <c r="R148" s="8" t="s">
        <v>26</v>
      </c>
      <c r="S148" s="8" t="s">
        <v>46</v>
      </c>
      <c r="T148" s="8" t="s">
        <v>28</v>
      </c>
      <c r="U148" s="8" t="s">
        <v>37</v>
      </c>
    </row>
    <row r="149" spans="1:21" x14ac:dyDescent="0.25">
      <c r="A149" s="8" t="s">
        <v>388</v>
      </c>
      <c r="B149" t="s">
        <v>309</v>
      </c>
      <c r="D149" s="8" t="s">
        <v>385</v>
      </c>
      <c r="E149" s="8" t="s">
        <v>397</v>
      </c>
      <c r="F149" s="8" t="s">
        <v>393</v>
      </c>
      <c r="G149" s="8" t="s">
        <v>388</v>
      </c>
      <c r="H149" s="8" t="s">
        <v>394</v>
      </c>
      <c r="I149" s="8" t="s">
        <v>397</v>
      </c>
      <c r="J149" s="9" t="s">
        <v>390</v>
      </c>
      <c r="L149" s="10">
        <v>35.333840000000002</v>
      </c>
      <c r="M149" s="11">
        <v>-76.785475000000005</v>
      </c>
      <c r="N149" s="10">
        <v>35.333840000000002</v>
      </c>
      <c r="O149" s="8">
        <v>2020</v>
      </c>
      <c r="R149" s="8" t="s">
        <v>26</v>
      </c>
      <c r="S149" s="8" t="s">
        <v>46</v>
      </c>
      <c r="T149" s="8" t="s">
        <v>28</v>
      </c>
      <c r="U149" s="8" t="s">
        <v>37</v>
      </c>
    </row>
    <row r="150" spans="1:21" x14ac:dyDescent="0.25">
      <c r="A150" s="8" t="s">
        <v>388</v>
      </c>
      <c r="B150" t="s">
        <v>309</v>
      </c>
      <c r="D150" s="8" t="s">
        <v>385</v>
      </c>
      <c r="E150" s="8" t="s">
        <v>398</v>
      </c>
      <c r="F150" s="8" t="s">
        <v>387</v>
      </c>
      <c r="G150" s="8" t="s">
        <v>388</v>
      </c>
      <c r="H150" s="8" t="s">
        <v>389</v>
      </c>
      <c r="I150" s="8" t="s">
        <v>398</v>
      </c>
      <c r="J150" s="9" t="s">
        <v>390</v>
      </c>
      <c r="L150" s="10">
        <v>35.333053</v>
      </c>
      <c r="M150" s="11">
        <v>-76.785602999999995</v>
      </c>
      <c r="N150" s="10">
        <v>35.333053</v>
      </c>
      <c r="O150" s="8">
        <v>2011</v>
      </c>
      <c r="R150" s="8" t="s">
        <v>26</v>
      </c>
      <c r="S150" s="8" t="s">
        <v>46</v>
      </c>
      <c r="T150" s="8" t="s">
        <v>28</v>
      </c>
      <c r="U150" s="8" t="s">
        <v>37</v>
      </c>
    </row>
    <row r="151" spans="1:21" x14ac:dyDescent="0.25">
      <c r="A151" s="8" t="s">
        <v>388</v>
      </c>
      <c r="B151" t="s">
        <v>309</v>
      </c>
      <c r="D151" s="8" t="s">
        <v>385</v>
      </c>
      <c r="E151" s="8" t="s">
        <v>398</v>
      </c>
      <c r="F151" s="8" t="s">
        <v>391</v>
      </c>
      <c r="G151" s="8" t="s">
        <v>388</v>
      </c>
      <c r="H151" s="8" t="s">
        <v>392</v>
      </c>
      <c r="I151" s="8" t="s">
        <v>398</v>
      </c>
      <c r="J151" s="9" t="s">
        <v>390</v>
      </c>
      <c r="L151" s="10">
        <v>35.333053</v>
      </c>
      <c r="M151" s="11">
        <v>-76.785602999999995</v>
      </c>
      <c r="N151" s="10">
        <v>35.333053</v>
      </c>
      <c r="O151" s="8">
        <v>2017</v>
      </c>
      <c r="R151" s="8" t="s">
        <v>26</v>
      </c>
      <c r="S151" s="8" t="s">
        <v>46</v>
      </c>
      <c r="T151" s="8" t="s">
        <v>28</v>
      </c>
      <c r="U151" s="8" t="s">
        <v>37</v>
      </c>
    </row>
    <row r="152" spans="1:21" x14ac:dyDescent="0.25">
      <c r="A152" s="8" t="s">
        <v>388</v>
      </c>
      <c r="B152" t="s">
        <v>309</v>
      </c>
      <c r="D152" s="8" t="s">
        <v>385</v>
      </c>
      <c r="E152" s="8" t="s">
        <v>398</v>
      </c>
      <c r="F152" s="8" t="s">
        <v>393</v>
      </c>
      <c r="G152" s="8" t="s">
        <v>388</v>
      </c>
      <c r="H152" s="8" t="s">
        <v>394</v>
      </c>
      <c r="I152" s="8" t="s">
        <v>398</v>
      </c>
      <c r="J152" s="9" t="s">
        <v>390</v>
      </c>
      <c r="L152" s="10">
        <v>35.333053</v>
      </c>
      <c r="M152" s="11">
        <v>-76.785602999999995</v>
      </c>
      <c r="N152" s="10">
        <v>35.333053</v>
      </c>
      <c r="O152" s="8">
        <v>2020</v>
      </c>
      <c r="R152" s="8" t="s">
        <v>26</v>
      </c>
      <c r="S152" s="8" t="s">
        <v>46</v>
      </c>
      <c r="T152" s="8" t="s">
        <v>28</v>
      </c>
      <c r="U152" s="8" t="s">
        <v>37</v>
      </c>
    </row>
    <row r="153" spans="1:21" x14ac:dyDescent="0.25">
      <c r="A153" s="8" t="s">
        <v>411</v>
      </c>
      <c r="B153" t="s">
        <v>309</v>
      </c>
      <c r="D153" s="8" t="s">
        <v>408</v>
      </c>
      <c r="E153" s="8" t="s">
        <v>409</v>
      </c>
      <c r="F153" s="8" t="s">
        <v>410</v>
      </c>
      <c r="G153" s="8" t="s">
        <v>411</v>
      </c>
      <c r="H153" s="8" t="s">
        <v>412</v>
      </c>
      <c r="I153" s="8" t="s">
        <v>409</v>
      </c>
      <c r="J153" s="9" t="s">
        <v>413</v>
      </c>
      <c r="L153" s="10">
        <v>35.332844000000001</v>
      </c>
      <c r="M153" s="11">
        <v>-76.735923</v>
      </c>
      <c r="N153" s="10">
        <v>35.332844000000001</v>
      </c>
      <c r="O153" s="8">
        <v>2011</v>
      </c>
      <c r="R153" s="8" t="s">
        <v>26</v>
      </c>
      <c r="S153" s="8" t="s">
        <v>55</v>
      </c>
      <c r="T153" s="8" t="s">
        <v>77</v>
      </c>
      <c r="U153" s="8" t="s">
        <v>37</v>
      </c>
    </row>
    <row r="154" spans="1:21" x14ac:dyDescent="0.25">
      <c r="A154" s="8" t="s">
        <v>411</v>
      </c>
      <c r="B154" t="s">
        <v>309</v>
      </c>
      <c r="D154" s="8" t="s">
        <v>408</v>
      </c>
      <c r="E154" s="8" t="s">
        <v>409</v>
      </c>
      <c r="F154" s="8" t="s">
        <v>414</v>
      </c>
      <c r="G154" s="8" t="s">
        <v>411</v>
      </c>
      <c r="H154" s="8" t="s">
        <v>415</v>
      </c>
      <c r="I154" s="8" t="s">
        <v>409</v>
      </c>
      <c r="J154" s="9" t="s">
        <v>413</v>
      </c>
      <c r="L154" s="10">
        <v>35.332844000000001</v>
      </c>
      <c r="M154" s="11">
        <v>-76.735923</v>
      </c>
      <c r="N154" s="10">
        <v>35.332844000000001</v>
      </c>
      <c r="O154" s="8">
        <v>2016</v>
      </c>
      <c r="R154" s="8" t="s">
        <v>26</v>
      </c>
      <c r="S154" s="8" t="s">
        <v>55</v>
      </c>
      <c r="T154" s="8" t="s">
        <v>77</v>
      </c>
      <c r="U154" s="8" t="s">
        <v>37</v>
      </c>
    </row>
    <row r="155" spans="1:21" x14ac:dyDescent="0.25">
      <c r="A155" s="8" t="s">
        <v>411</v>
      </c>
      <c r="B155" t="s">
        <v>309</v>
      </c>
      <c r="D155" s="8" t="s">
        <v>408</v>
      </c>
      <c r="E155" s="8" t="s">
        <v>409</v>
      </c>
      <c r="F155" s="8" t="s">
        <v>416</v>
      </c>
      <c r="G155" s="8" t="s">
        <v>411</v>
      </c>
      <c r="H155" s="8" t="s">
        <v>417</v>
      </c>
      <c r="I155" s="8" t="s">
        <v>409</v>
      </c>
      <c r="J155" s="9" t="s">
        <v>413</v>
      </c>
      <c r="L155" s="10">
        <v>35.332844000000001</v>
      </c>
      <c r="M155" s="11">
        <v>-76.735923</v>
      </c>
      <c r="N155" s="10">
        <v>35.332844000000001</v>
      </c>
      <c r="O155" s="8">
        <v>2020</v>
      </c>
      <c r="R155" s="8" t="s">
        <v>26</v>
      </c>
      <c r="S155" s="8" t="s">
        <v>55</v>
      </c>
      <c r="T155" s="8" t="s">
        <v>77</v>
      </c>
      <c r="U155" s="8" t="s">
        <v>37</v>
      </c>
    </row>
    <row r="156" spans="1:21" x14ac:dyDescent="0.25">
      <c r="A156" s="8" t="s">
        <v>421</v>
      </c>
      <c r="B156" t="s">
        <v>309</v>
      </c>
      <c r="D156" s="8" t="s">
        <v>418</v>
      </c>
      <c r="E156" s="8" t="s">
        <v>419</v>
      </c>
      <c r="F156" s="8" t="s">
        <v>420</v>
      </c>
      <c r="G156" s="8" t="s">
        <v>421</v>
      </c>
      <c r="H156" s="8" t="s">
        <v>422</v>
      </c>
      <c r="I156" s="8" t="s">
        <v>419</v>
      </c>
      <c r="J156" s="9" t="s">
        <v>423</v>
      </c>
      <c r="L156" s="10">
        <v>35.349780000000003</v>
      </c>
      <c r="M156" s="11">
        <v>-76.845633000000007</v>
      </c>
      <c r="N156" s="10">
        <v>35.349780000000003</v>
      </c>
      <c r="O156" s="8">
        <v>2011</v>
      </c>
      <c r="R156" s="8" t="s">
        <v>26</v>
      </c>
      <c r="S156" s="8" t="s">
        <v>27</v>
      </c>
      <c r="T156" s="8" t="s">
        <v>28</v>
      </c>
      <c r="U156" s="8" t="s">
        <v>29</v>
      </c>
    </row>
    <row r="157" spans="1:21" x14ac:dyDescent="0.25">
      <c r="A157" s="8" t="s">
        <v>421</v>
      </c>
      <c r="B157" t="s">
        <v>309</v>
      </c>
      <c r="D157" s="8" t="s">
        <v>418</v>
      </c>
      <c r="E157" s="8" t="s">
        <v>419</v>
      </c>
      <c r="F157" s="8" t="s">
        <v>424</v>
      </c>
      <c r="G157" s="8" t="s">
        <v>421</v>
      </c>
      <c r="H157" s="8" t="s">
        <v>425</v>
      </c>
      <c r="I157" s="8" t="s">
        <v>419</v>
      </c>
      <c r="J157" s="9" t="s">
        <v>423</v>
      </c>
      <c r="L157" s="10">
        <v>35.349780000000003</v>
      </c>
      <c r="M157" s="11">
        <v>-76.845633000000007</v>
      </c>
      <c r="N157" s="10">
        <v>35.349780000000003</v>
      </c>
      <c r="O157" s="8">
        <v>2015</v>
      </c>
      <c r="R157" s="8" t="s">
        <v>26</v>
      </c>
      <c r="S157" s="8" t="s">
        <v>27</v>
      </c>
      <c r="T157" s="8" t="s">
        <v>28</v>
      </c>
      <c r="U157" s="8" t="s">
        <v>29</v>
      </c>
    </row>
    <row r="158" spans="1:21" x14ac:dyDescent="0.25">
      <c r="A158" s="8" t="s">
        <v>421</v>
      </c>
      <c r="B158" t="s">
        <v>309</v>
      </c>
      <c r="D158" s="8" t="s">
        <v>418</v>
      </c>
      <c r="E158" s="8" t="s">
        <v>419</v>
      </c>
      <c r="F158" s="8" t="s">
        <v>426</v>
      </c>
      <c r="G158" s="8" t="s">
        <v>421</v>
      </c>
      <c r="H158" s="8" t="s">
        <v>427</v>
      </c>
      <c r="I158" s="8" t="s">
        <v>419</v>
      </c>
      <c r="J158" s="9" t="s">
        <v>423</v>
      </c>
      <c r="L158" s="10">
        <v>35.349780000000003</v>
      </c>
      <c r="M158" s="11">
        <v>-76.845633000000007</v>
      </c>
      <c r="N158" s="10">
        <v>35.349780000000003</v>
      </c>
      <c r="O158" s="8">
        <v>2020</v>
      </c>
      <c r="R158" s="8" t="s">
        <v>26</v>
      </c>
      <c r="S158" s="8" t="s">
        <v>27</v>
      </c>
      <c r="T158" s="8" t="s">
        <v>28</v>
      </c>
      <c r="U158" s="8" t="s">
        <v>29</v>
      </c>
    </row>
    <row r="159" spans="1:21" x14ac:dyDescent="0.25">
      <c r="A159" s="8" t="s">
        <v>421</v>
      </c>
      <c r="B159" t="s">
        <v>309</v>
      </c>
      <c r="D159" s="8" t="s">
        <v>418</v>
      </c>
      <c r="E159" s="8" t="s">
        <v>428</v>
      </c>
      <c r="F159" s="8" t="s">
        <v>420</v>
      </c>
      <c r="G159" s="8" t="s">
        <v>421</v>
      </c>
      <c r="H159" s="8" t="s">
        <v>422</v>
      </c>
      <c r="I159" s="8" t="s">
        <v>428</v>
      </c>
      <c r="J159" s="9" t="s">
        <v>423</v>
      </c>
      <c r="L159" s="10">
        <v>35.354609000000004</v>
      </c>
      <c r="M159" s="11">
        <v>-76.839895999999996</v>
      </c>
      <c r="N159" s="10">
        <v>35.354609000000004</v>
      </c>
      <c r="O159" s="8">
        <v>2011</v>
      </c>
      <c r="R159" s="8" t="s">
        <v>26</v>
      </c>
      <c r="S159" s="8" t="s">
        <v>27</v>
      </c>
      <c r="T159" s="8" t="s">
        <v>28</v>
      </c>
      <c r="U159" s="8" t="s">
        <v>29</v>
      </c>
    </row>
    <row r="160" spans="1:21" x14ac:dyDescent="0.25">
      <c r="A160" s="8" t="s">
        <v>421</v>
      </c>
      <c r="B160" t="s">
        <v>309</v>
      </c>
      <c r="D160" s="8" t="s">
        <v>418</v>
      </c>
      <c r="E160" s="8" t="s">
        <v>428</v>
      </c>
      <c r="F160" s="8" t="s">
        <v>424</v>
      </c>
      <c r="G160" s="8" t="s">
        <v>421</v>
      </c>
      <c r="H160" s="8" t="s">
        <v>425</v>
      </c>
      <c r="I160" s="8" t="s">
        <v>428</v>
      </c>
      <c r="J160" s="9" t="s">
        <v>423</v>
      </c>
      <c r="L160" s="10">
        <v>35.354609000000004</v>
      </c>
      <c r="M160" s="11">
        <v>-76.839895999999996</v>
      </c>
      <c r="N160" s="10">
        <v>35.354609000000004</v>
      </c>
      <c r="O160" s="8">
        <v>2015</v>
      </c>
      <c r="R160" s="8" t="s">
        <v>26</v>
      </c>
      <c r="S160" s="8" t="s">
        <v>27</v>
      </c>
      <c r="T160" s="8" t="s">
        <v>28</v>
      </c>
      <c r="U160" s="8" t="s">
        <v>29</v>
      </c>
    </row>
    <row r="161" spans="1:24" x14ac:dyDescent="0.25">
      <c r="A161" s="8" t="s">
        <v>421</v>
      </c>
      <c r="B161" t="s">
        <v>309</v>
      </c>
      <c r="D161" s="8" t="s">
        <v>418</v>
      </c>
      <c r="E161" s="8" t="s">
        <v>428</v>
      </c>
      <c r="F161" s="8" t="s">
        <v>426</v>
      </c>
      <c r="G161" s="8" t="s">
        <v>421</v>
      </c>
      <c r="H161" s="8" t="s">
        <v>427</v>
      </c>
      <c r="I161" s="8" t="s">
        <v>428</v>
      </c>
      <c r="J161" s="9" t="s">
        <v>423</v>
      </c>
      <c r="L161" s="10">
        <v>35.354609000000004</v>
      </c>
      <c r="M161" s="11">
        <v>-76.839895999999996</v>
      </c>
      <c r="N161" s="10">
        <v>35.354609000000004</v>
      </c>
      <c r="O161" s="8">
        <v>2020</v>
      </c>
      <c r="R161" s="8" t="s">
        <v>26</v>
      </c>
      <c r="S161" s="8" t="s">
        <v>27</v>
      </c>
      <c r="T161" s="8" t="s">
        <v>28</v>
      </c>
      <c r="U161" s="8" t="s">
        <v>29</v>
      </c>
    </row>
    <row r="162" spans="1:24" x14ac:dyDescent="0.25">
      <c r="A162" s="8" t="s">
        <v>432</v>
      </c>
      <c r="B162" t="s">
        <v>309</v>
      </c>
      <c r="D162" s="8" t="s">
        <v>429</v>
      </c>
      <c r="E162" s="8" t="s">
        <v>430</v>
      </c>
      <c r="F162" s="8" t="s">
        <v>431</v>
      </c>
      <c r="G162" s="8" t="s">
        <v>432</v>
      </c>
      <c r="H162" s="8" t="s">
        <v>433</v>
      </c>
      <c r="I162" s="8" t="s">
        <v>430</v>
      </c>
      <c r="J162" s="9" t="s">
        <v>434</v>
      </c>
      <c r="L162" s="10">
        <v>35.353516999999997</v>
      </c>
      <c r="M162" s="11">
        <v>-76.748542999999998</v>
      </c>
      <c r="N162" s="10">
        <v>35.353516999999997</v>
      </c>
      <c r="O162" s="8">
        <v>2011</v>
      </c>
      <c r="R162" s="8" t="s">
        <v>26</v>
      </c>
      <c r="S162" s="8" t="s">
        <v>46</v>
      </c>
      <c r="T162" s="8" t="s">
        <v>77</v>
      </c>
      <c r="U162" s="8" t="s">
        <v>37</v>
      </c>
    </row>
    <row r="163" spans="1:24" x14ac:dyDescent="0.25">
      <c r="A163" s="8" t="s">
        <v>432</v>
      </c>
      <c r="B163" t="s">
        <v>309</v>
      </c>
      <c r="D163" s="8" t="s">
        <v>429</v>
      </c>
      <c r="E163" s="8" t="s">
        <v>430</v>
      </c>
      <c r="F163" s="8" t="s">
        <v>435</v>
      </c>
      <c r="G163" s="8" t="s">
        <v>432</v>
      </c>
      <c r="H163" s="8" t="s">
        <v>436</v>
      </c>
      <c r="I163" s="8" t="s">
        <v>430</v>
      </c>
      <c r="J163" s="9" t="s">
        <v>434</v>
      </c>
      <c r="L163" s="10">
        <v>35.353516999999997</v>
      </c>
      <c r="M163" s="11">
        <v>-76.748542999999998</v>
      </c>
      <c r="N163" s="10">
        <v>35.353516999999997</v>
      </c>
      <c r="O163" s="8">
        <v>2016</v>
      </c>
      <c r="R163" s="8" t="s">
        <v>26</v>
      </c>
      <c r="S163" s="8" t="s">
        <v>46</v>
      </c>
      <c r="T163" s="8" t="s">
        <v>77</v>
      </c>
      <c r="U163" s="8" t="s">
        <v>37</v>
      </c>
    </row>
    <row r="164" spans="1:24" x14ac:dyDescent="0.25">
      <c r="A164" s="8" t="s">
        <v>432</v>
      </c>
      <c r="B164" t="s">
        <v>309</v>
      </c>
      <c r="D164" s="8" t="s">
        <v>429</v>
      </c>
      <c r="E164" s="8" t="s">
        <v>430</v>
      </c>
      <c r="F164" s="8" t="s">
        <v>437</v>
      </c>
      <c r="G164" s="8" t="s">
        <v>432</v>
      </c>
      <c r="H164" s="8" t="s">
        <v>438</v>
      </c>
      <c r="I164" s="8" t="s">
        <v>430</v>
      </c>
      <c r="J164" s="9" t="s">
        <v>434</v>
      </c>
      <c r="L164" s="10">
        <v>35.353516999999997</v>
      </c>
      <c r="M164" s="11">
        <v>-76.748542999999998</v>
      </c>
      <c r="N164" s="10">
        <v>35.353516999999997</v>
      </c>
      <c r="O164" s="8">
        <v>2020</v>
      </c>
      <c r="R164" s="8" t="s">
        <v>26</v>
      </c>
      <c r="S164" s="8" t="s">
        <v>46</v>
      </c>
      <c r="T164" s="8" t="s">
        <v>77</v>
      </c>
      <c r="U164" s="8" t="s">
        <v>37</v>
      </c>
    </row>
    <row r="165" spans="1:24" x14ac:dyDescent="0.25">
      <c r="A165" s="8" t="s">
        <v>432</v>
      </c>
      <c r="B165" t="s">
        <v>309</v>
      </c>
      <c r="D165" s="8" t="s">
        <v>429</v>
      </c>
      <c r="E165" s="8" t="s">
        <v>439</v>
      </c>
      <c r="F165" s="8" t="s">
        <v>431</v>
      </c>
      <c r="G165" s="8" t="s">
        <v>432</v>
      </c>
      <c r="H165" s="8" t="s">
        <v>433</v>
      </c>
      <c r="I165" s="8" t="s">
        <v>439</v>
      </c>
      <c r="J165" s="9" t="s">
        <v>434</v>
      </c>
      <c r="L165" s="10">
        <v>35.353085999999998</v>
      </c>
      <c r="M165" s="11">
        <v>-76.747634000000005</v>
      </c>
      <c r="N165" s="10">
        <v>35.353085999999998</v>
      </c>
      <c r="O165" s="8">
        <v>2011</v>
      </c>
      <c r="R165" s="8" t="s">
        <v>26</v>
      </c>
      <c r="S165" s="8" t="s">
        <v>46</v>
      </c>
      <c r="T165" s="8" t="s">
        <v>77</v>
      </c>
      <c r="U165" s="8" t="s">
        <v>37</v>
      </c>
    </row>
    <row r="166" spans="1:24" x14ac:dyDescent="0.25">
      <c r="A166" s="8" t="s">
        <v>432</v>
      </c>
      <c r="B166" t="s">
        <v>309</v>
      </c>
      <c r="D166" s="8" t="s">
        <v>429</v>
      </c>
      <c r="E166" s="8" t="s">
        <v>439</v>
      </c>
      <c r="F166" s="8" t="s">
        <v>435</v>
      </c>
      <c r="G166" s="8" t="s">
        <v>432</v>
      </c>
      <c r="H166" s="8" t="s">
        <v>436</v>
      </c>
      <c r="I166" s="8" t="s">
        <v>439</v>
      </c>
      <c r="J166" s="9" t="s">
        <v>434</v>
      </c>
      <c r="L166" s="10">
        <v>35.353085999999998</v>
      </c>
      <c r="M166" s="11">
        <v>-76.747634000000005</v>
      </c>
      <c r="N166" s="10">
        <v>35.353085999999998</v>
      </c>
      <c r="O166" s="8">
        <v>2016</v>
      </c>
      <c r="R166" s="8" t="s">
        <v>26</v>
      </c>
      <c r="S166" s="8" t="s">
        <v>46</v>
      </c>
      <c r="T166" s="8" t="s">
        <v>77</v>
      </c>
      <c r="U166" s="8" t="s">
        <v>37</v>
      </c>
    </row>
    <row r="167" spans="1:24" x14ac:dyDescent="0.25">
      <c r="A167" s="8" t="s">
        <v>432</v>
      </c>
      <c r="B167" t="s">
        <v>309</v>
      </c>
      <c r="D167" s="8" t="s">
        <v>429</v>
      </c>
      <c r="E167" s="8" t="s">
        <v>439</v>
      </c>
      <c r="F167" s="8" t="s">
        <v>437</v>
      </c>
      <c r="G167" s="8" t="s">
        <v>432</v>
      </c>
      <c r="H167" s="8" t="s">
        <v>438</v>
      </c>
      <c r="I167" s="8" t="s">
        <v>439</v>
      </c>
      <c r="J167" s="9" t="s">
        <v>434</v>
      </c>
      <c r="L167" s="10">
        <v>35.353085999999998</v>
      </c>
      <c r="M167" s="11">
        <v>-76.747634000000005</v>
      </c>
      <c r="N167" s="10">
        <v>35.353085999999998</v>
      </c>
      <c r="O167" s="8">
        <v>2020</v>
      </c>
      <c r="R167" s="8" t="s">
        <v>26</v>
      </c>
      <c r="S167" s="8" t="s">
        <v>46</v>
      </c>
      <c r="T167" s="8" t="s">
        <v>77</v>
      </c>
      <c r="U167" s="8" t="s">
        <v>37</v>
      </c>
    </row>
    <row r="168" spans="1:24" x14ac:dyDescent="0.25">
      <c r="A168" s="8" t="s">
        <v>432</v>
      </c>
      <c r="B168" t="s">
        <v>309</v>
      </c>
      <c r="D168" s="8" t="s">
        <v>429</v>
      </c>
      <c r="E168" s="8" t="s">
        <v>440</v>
      </c>
      <c r="F168" s="8" t="s">
        <v>435</v>
      </c>
      <c r="G168" s="8" t="s">
        <v>432</v>
      </c>
      <c r="H168" s="8" t="s">
        <v>436</v>
      </c>
      <c r="I168" s="8" t="s">
        <v>440</v>
      </c>
      <c r="J168" s="9" t="s">
        <v>434</v>
      </c>
      <c r="L168" s="10">
        <v>35.352080000000001</v>
      </c>
      <c r="M168" s="11">
        <v>-76.755340000000004</v>
      </c>
      <c r="N168" s="10">
        <v>35.352080000000001</v>
      </c>
      <c r="O168" s="8">
        <v>2016</v>
      </c>
      <c r="R168" s="8" t="s">
        <v>26</v>
      </c>
      <c r="S168" s="8" t="s">
        <v>46</v>
      </c>
      <c r="T168" s="8" t="s">
        <v>77</v>
      </c>
      <c r="U168" s="8" t="s">
        <v>37</v>
      </c>
    </row>
    <row r="169" spans="1:24" x14ac:dyDescent="0.25">
      <c r="A169" s="8" t="s">
        <v>432</v>
      </c>
      <c r="B169" t="s">
        <v>309</v>
      </c>
      <c r="D169" s="8" t="s">
        <v>429</v>
      </c>
      <c r="E169" s="8" t="s">
        <v>440</v>
      </c>
      <c r="F169" s="8" t="s">
        <v>437</v>
      </c>
      <c r="G169" s="8" t="s">
        <v>432</v>
      </c>
      <c r="H169" s="8" t="s">
        <v>438</v>
      </c>
      <c r="I169" s="8" t="s">
        <v>440</v>
      </c>
      <c r="J169" s="9" t="s">
        <v>434</v>
      </c>
      <c r="L169" s="10">
        <v>35.352080000000001</v>
      </c>
      <c r="M169" s="11">
        <v>-76.755340000000004</v>
      </c>
      <c r="N169" s="10">
        <v>35.352080000000001</v>
      </c>
      <c r="O169" s="8">
        <v>2020</v>
      </c>
      <c r="R169" s="8" t="s">
        <v>26</v>
      </c>
      <c r="S169" s="8" t="s">
        <v>46</v>
      </c>
      <c r="T169" s="8" t="s">
        <v>77</v>
      </c>
      <c r="U169" s="8" t="s">
        <v>37</v>
      </c>
    </row>
    <row r="170" spans="1:24" x14ac:dyDescent="0.25">
      <c r="A170" s="8" t="s">
        <v>432</v>
      </c>
      <c r="B170" t="s">
        <v>309</v>
      </c>
      <c r="D170" s="8" t="s">
        <v>429</v>
      </c>
      <c r="E170" s="8" t="s">
        <v>441</v>
      </c>
      <c r="F170" s="8" t="s">
        <v>435</v>
      </c>
      <c r="G170" s="8" t="s">
        <v>432</v>
      </c>
      <c r="H170" s="8" t="s">
        <v>436</v>
      </c>
      <c r="I170" s="8" t="s">
        <v>441</v>
      </c>
      <c r="J170" s="9" t="s">
        <v>434</v>
      </c>
      <c r="L170" s="10">
        <v>35.352272999999997</v>
      </c>
      <c r="M170" s="11">
        <v>-76.756234000000006</v>
      </c>
      <c r="N170" s="10">
        <v>35.352272999999997</v>
      </c>
      <c r="O170" s="8">
        <v>2016</v>
      </c>
      <c r="R170" s="8" t="s">
        <v>26</v>
      </c>
      <c r="S170" s="8" t="s">
        <v>46</v>
      </c>
      <c r="T170" s="8" t="s">
        <v>77</v>
      </c>
      <c r="U170" s="8" t="s">
        <v>37</v>
      </c>
    </row>
    <row r="171" spans="1:24" x14ac:dyDescent="0.25">
      <c r="A171" s="8" t="s">
        <v>432</v>
      </c>
      <c r="B171" t="s">
        <v>309</v>
      </c>
      <c r="D171" s="8" t="s">
        <v>429</v>
      </c>
      <c r="E171" s="8" t="s">
        <v>441</v>
      </c>
      <c r="F171" s="8" t="s">
        <v>437</v>
      </c>
      <c r="G171" s="8" t="s">
        <v>432</v>
      </c>
      <c r="H171" s="8" t="s">
        <v>438</v>
      </c>
      <c r="I171" s="8" t="s">
        <v>441</v>
      </c>
      <c r="J171" s="9" t="s">
        <v>434</v>
      </c>
      <c r="L171" s="10">
        <v>35.352272999999997</v>
      </c>
      <c r="M171" s="11">
        <v>-76.756234000000006</v>
      </c>
      <c r="N171" s="10">
        <v>35.352272999999997</v>
      </c>
      <c r="O171" s="8">
        <v>2020</v>
      </c>
      <c r="R171" s="8" t="s">
        <v>26</v>
      </c>
      <c r="S171" s="8" t="s">
        <v>46</v>
      </c>
      <c r="T171" s="8" t="s">
        <v>77</v>
      </c>
      <c r="U171" s="8" t="s">
        <v>37</v>
      </c>
    </row>
    <row r="172" spans="1:24" x14ac:dyDescent="0.25">
      <c r="A172" s="8" t="s">
        <v>444</v>
      </c>
      <c r="B172" t="s">
        <v>442</v>
      </c>
      <c r="C172" s="8" t="s">
        <v>443</v>
      </c>
      <c r="D172" s="8" t="s">
        <v>444</v>
      </c>
      <c r="E172" s="8" t="s">
        <v>444</v>
      </c>
      <c r="F172" s="8" t="s">
        <v>445</v>
      </c>
      <c r="G172" s="8" t="s">
        <v>444</v>
      </c>
      <c r="H172" s="8" t="s">
        <v>445</v>
      </c>
      <c r="I172" s="8" t="s">
        <v>443</v>
      </c>
      <c r="J172" s="9" t="s">
        <v>232</v>
      </c>
      <c r="K172" s="9" t="s">
        <v>232</v>
      </c>
      <c r="L172" s="10">
        <v>35.438772049999997</v>
      </c>
      <c r="M172" s="11">
        <v>-76.390439670000006</v>
      </c>
      <c r="N172" s="10">
        <v>35.438772049999997</v>
      </c>
      <c r="O172" s="8">
        <v>2009</v>
      </c>
      <c r="R172" s="8" t="s">
        <v>257</v>
      </c>
      <c r="S172" s="8" t="s">
        <v>46</v>
      </c>
      <c r="T172" s="8" t="s">
        <v>47</v>
      </c>
      <c r="U172" s="8" t="s">
        <v>37</v>
      </c>
      <c r="V172" s="8" t="s">
        <v>446</v>
      </c>
    </row>
    <row r="173" spans="1:24" x14ac:dyDescent="0.25">
      <c r="A173" s="8" t="s">
        <v>444</v>
      </c>
      <c r="B173" t="s">
        <v>442</v>
      </c>
      <c r="C173" s="8" t="s">
        <v>443</v>
      </c>
      <c r="D173" s="8" t="s">
        <v>444</v>
      </c>
      <c r="E173" s="8" t="s">
        <v>444</v>
      </c>
      <c r="F173" s="8" t="s">
        <v>447</v>
      </c>
      <c r="G173" s="8" t="s">
        <v>444</v>
      </c>
      <c r="H173" s="8" t="s">
        <v>447</v>
      </c>
      <c r="I173" s="8" t="s">
        <v>443</v>
      </c>
      <c r="J173" s="9" t="s">
        <v>232</v>
      </c>
      <c r="K173" s="9" t="s">
        <v>232</v>
      </c>
      <c r="L173" s="10">
        <v>35.438772049999997</v>
      </c>
      <c r="M173" s="11">
        <v>-76.390439670000006</v>
      </c>
      <c r="N173" s="10">
        <v>35.438772049999997</v>
      </c>
      <c r="O173" s="8">
        <v>2016</v>
      </c>
      <c r="P173" s="12">
        <v>42544</v>
      </c>
      <c r="Q173" s="13">
        <v>4</v>
      </c>
      <c r="R173" s="8" t="s">
        <v>257</v>
      </c>
      <c r="S173" s="8" t="s">
        <v>46</v>
      </c>
      <c r="T173" s="8" t="s">
        <v>47</v>
      </c>
      <c r="U173" s="8" t="s">
        <v>37</v>
      </c>
      <c r="V173" s="8" t="s">
        <v>446</v>
      </c>
    </row>
    <row r="174" spans="1:24" x14ac:dyDescent="0.25">
      <c r="A174" s="8" t="s">
        <v>449</v>
      </c>
      <c r="B174" t="s">
        <v>442</v>
      </c>
      <c r="C174" s="8" t="s">
        <v>448</v>
      </c>
      <c r="D174" s="8" t="s">
        <v>449</v>
      </c>
      <c r="E174" s="8" t="s">
        <v>449</v>
      </c>
      <c r="F174" s="8" t="s">
        <v>450</v>
      </c>
      <c r="G174" s="8" t="s">
        <v>449</v>
      </c>
      <c r="H174" s="8" t="s">
        <v>450</v>
      </c>
      <c r="I174" s="8" t="s">
        <v>448</v>
      </c>
      <c r="J174" s="9" t="s">
        <v>451</v>
      </c>
      <c r="K174" s="9" t="s">
        <v>451</v>
      </c>
      <c r="L174" s="10">
        <v>35.796140000000001</v>
      </c>
      <c r="M174" s="11">
        <v>-75.884889999999999</v>
      </c>
      <c r="N174" s="10">
        <v>35.796140000000001</v>
      </c>
      <c r="O174" s="8">
        <v>2003</v>
      </c>
      <c r="Q174" s="13">
        <v>1</v>
      </c>
      <c r="R174" s="8" t="s">
        <v>26</v>
      </c>
      <c r="S174" s="8" t="s">
        <v>27</v>
      </c>
      <c r="T174" s="8" t="s">
        <v>28</v>
      </c>
      <c r="U174" s="8" t="s">
        <v>37</v>
      </c>
      <c r="V174" s="8" t="s">
        <v>452</v>
      </c>
      <c r="X174" t="s">
        <v>453</v>
      </c>
    </row>
    <row r="175" spans="1:24" x14ac:dyDescent="0.25">
      <c r="A175" s="8" t="s">
        <v>449</v>
      </c>
      <c r="B175" t="s">
        <v>442</v>
      </c>
      <c r="C175" s="8" t="s">
        <v>448</v>
      </c>
      <c r="D175" s="8" t="s">
        <v>449</v>
      </c>
      <c r="E175" s="8" t="s">
        <v>449</v>
      </c>
      <c r="F175" s="8" t="s">
        <v>454</v>
      </c>
      <c r="G175" s="8" t="s">
        <v>449</v>
      </c>
      <c r="H175" s="8" t="s">
        <v>454</v>
      </c>
      <c r="I175" s="8" t="s">
        <v>448</v>
      </c>
      <c r="J175" s="9" t="s">
        <v>451</v>
      </c>
      <c r="K175" s="9" t="s">
        <v>451</v>
      </c>
      <c r="L175" s="10">
        <v>35.796140000000001</v>
      </c>
      <c r="M175" s="11">
        <v>-75.884889999999999</v>
      </c>
      <c r="N175" s="10">
        <v>35.796140000000001</v>
      </c>
      <c r="O175" s="8">
        <v>2016</v>
      </c>
      <c r="P175" s="12">
        <v>42558</v>
      </c>
      <c r="Q175" s="13">
        <v>1</v>
      </c>
      <c r="R175" s="8" t="s">
        <v>26</v>
      </c>
      <c r="S175" s="8" t="s">
        <v>27</v>
      </c>
      <c r="T175" s="8" t="s">
        <v>28</v>
      </c>
      <c r="U175" s="8" t="s">
        <v>37</v>
      </c>
      <c r="V175" s="8" t="s">
        <v>452</v>
      </c>
      <c r="X175" t="s">
        <v>455</v>
      </c>
    </row>
    <row r="176" spans="1:24" x14ac:dyDescent="0.25">
      <c r="A176" s="8" t="s">
        <v>457</v>
      </c>
      <c r="B176" t="s">
        <v>442</v>
      </c>
      <c r="C176" s="8" t="s">
        <v>456</v>
      </c>
      <c r="D176" s="8" t="s">
        <v>457</v>
      </c>
      <c r="E176" s="8" t="s">
        <v>457</v>
      </c>
      <c r="F176" s="8" t="s">
        <v>458</v>
      </c>
      <c r="G176" s="8" t="s">
        <v>457</v>
      </c>
      <c r="H176" s="8" t="s">
        <v>458</v>
      </c>
      <c r="I176" s="8" t="s">
        <v>456</v>
      </c>
      <c r="J176" s="9" t="s">
        <v>459</v>
      </c>
      <c r="K176" s="9" t="s">
        <v>459</v>
      </c>
      <c r="L176" s="10">
        <v>35.89067</v>
      </c>
      <c r="M176" s="11">
        <v>-75.9191</v>
      </c>
      <c r="N176" s="10">
        <v>35.89067</v>
      </c>
      <c r="O176" s="8">
        <v>2003</v>
      </c>
      <c r="R176" s="8" t="s">
        <v>26</v>
      </c>
      <c r="S176" s="8" t="s">
        <v>27</v>
      </c>
      <c r="T176" s="8" t="s">
        <v>28</v>
      </c>
      <c r="U176" s="8" t="s">
        <v>37</v>
      </c>
      <c r="V176" s="8" t="s">
        <v>452</v>
      </c>
    </row>
    <row r="177" spans="1:22" x14ac:dyDescent="0.25">
      <c r="A177" s="8" t="s">
        <v>457</v>
      </c>
      <c r="B177" t="s">
        <v>442</v>
      </c>
      <c r="C177" s="8" t="s">
        <v>456</v>
      </c>
      <c r="D177" s="8" t="s">
        <v>457</v>
      </c>
      <c r="E177" s="8" t="s">
        <v>457</v>
      </c>
      <c r="F177" s="8" t="s">
        <v>460</v>
      </c>
      <c r="G177" s="8" t="s">
        <v>457</v>
      </c>
      <c r="H177" s="8" t="s">
        <v>460</v>
      </c>
      <c r="I177" s="8" t="s">
        <v>456</v>
      </c>
      <c r="J177" s="9" t="s">
        <v>459</v>
      </c>
      <c r="K177" s="9" t="s">
        <v>459</v>
      </c>
      <c r="L177" s="10">
        <v>35.89067</v>
      </c>
      <c r="M177" s="11">
        <v>-75.9191</v>
      </c>
      <c r="N177" s="10">
        <v>35.89067</v>
      </c>
      <c r="O177" s="8">
        <v>2016</v>
      </c>
      <c r="P177" s="12">
        <v>42538</v>
      </c>
      <c r="Q177" s="13">
        <v>4</v>
      </c>
      <c r="R177" s="8" t="s">
        <v>26</v>
      </c>
      <c r="S177" s="8" t="s">
        <v>27</v>
      </c>
      <c r="T177" s="8" t="s">
        <v>28</v>
      </c>
      <c r="U177" s="8" t="s">
        <v>37</v>
      </c>
      <c r="V177" s="8" t="s">
        <v>452</v>
      </c>
    </row>
    <row r="178" spans="1:22" x14ac:dyDescent="0.25">
      <c r="A178" s="8" t="s">
        <v>462</v>
      </c>
      <c r="B178" t="s">
        <v>442</v>
      </c>
      <c r="C178" s="8" t="s">
        <v>461</v>
      </c>
      <c r="D178" s="8" t="s">
        <v>462</v>
      </c>
      <c r="E178" s="8" t="s">
        <v>462</v>
      </c>
      <c r="F178" s="8" t="s">
        <v>463</v>
      </c>
      <c r="G178" s="8" t="s">
        <v>462</v>
      </c>
      <c r="H178" s="8" t="s">
        <v>463</v>
      </c>
      <c r="I178" s="8" t="s">
        <v>461</v>
      </c>
      <c r="J178" s="9" t="s">
        <v>459</v>
      </c>
      <c r="K178" s="9" t="s">
        <v>459</v>
      </c>
      <c r="L178" s="10">
        <v>35.919080000000001</v>
      </c>
      <c r="M178" s="11">
        <v>-75.794269999999997</v>
      </c>
      <c r="N178" s="10">
        <v>35.919080000000001</v>
      </c>
      <c r="O178" s="8">
        <v>2009</v>
      </c>
      <c r="R178" s="8" t="s">
        <v>45</v>
      </c>
      <c r="S178" s="8" t="s">
        <v>46</v>
      </c>
      <c r="T178" s="8" t="s">
        <v>77</v>
      </c>
      <c r="U178" s="8" t="s">
        <v>37</v>
      </c>
      <c r="V178" s="8" t="s">
        <v>464</v>
      </c>
    </row>
    <row r="179" spans="1:22" x14ac:dyDescent="0.25">
      <c r="A179" s="8" t="s">
        <v>462</v>
      </c>
      <c r="B179" t="s">
        <v>442</v>
      </c>
      <c r="C179" s="8" t="s">
        <v>461</v>
      </c>
      <c r="D179" s="8" t="s">
        <v>462</v>
      </c>
      <c r="E179" s="8" t="s">
        <v>462</v>
      </c>
      <c r="F179" s="8" t="s">
        <v>465</v>
      </c>
      <c r="G179" s="8" t="s">
        <v>462</v>
      </c>
      <c r="H179" s="8" t="s">
        <v>465</v>
      </c>
      <c r="I179" s="8" t="s">
        <v>461</v>
      </c>
      <c r="J179" s="9" t="s">
        <v>459</v>
      </c>
      <c r="K179" s="9" t="s">
        <v>459</v>
      </c>
      <c r="L179" s="10">
        <v>35.919080000000001</v>
      </c>
      <c r="M179" s="11">
        <v>-75.794269999999997</v>
      </c>
      <c r="N179" s="10">
        <v>35.919080000000001</v>
      </c>
      <c r="O179" s="8">
        <v>2016</v>
      </c>
      <c r="P179" s="12">
        <v>42551</v>
      </c>
      <c r="Q179" s="13">
        <v>4</v>
      </c>
      <c r="R179" s="8" t="s">
        <v>45</v>
      </c>
      <c r="S179" s="8" t="s">
        <v>46</v>
      </c>
      <c r="T179" s="8" t="s">
        <v>77</v>
      </c>
      <c r="U179" s="8" t="s">
        <v>37</v>
      </c>
      <c r="V179" s="8" t="s">
        <v>464</v>
      </c>
    </row>
    <row r="180" spans="1:22" x14ac:dyDescent="0.25">
      <c r="A180" s="8" t="s">
        <v>467</v>
      </c>
      <c r="B180" t="s">
        <v>442</v>
      </c>
      <c r="C180" s="8" t="s">
        <v>466</v>
      </c>
      <c r="D180" s="8" t="s">
        <v>467</v>
      </c>
      <c r="E180" s="8" t="s">
        <v>467</v>
      </c>
      <c r="F180" s="8" t="s">
        <v>468</v>
      </c>
      <c r="G180" s="8" t="s">
        <v>467</v>
      </c>
      <c r="H180" s="8" t="s">
        <v>468</v>
      </c>
      <c r="I180" s="8" t="s">
        <v>466</v>
      </c>
      <c r="J180" s="9" t="s">
        <v>459</v>
      </c>
      <c r="K180" s="9" t="s">
        <v>459</v>
      </c>
      <c r="L180" s="10">
        <v>35.945459999999997</v>
      </c>
      <c r="M180" s="11">
        <v>-75.830060000000003</v>
      </c>
      <c r="N180" s="10">
        <v>35.945459999999997</v>
      </c>
      <c r="O180" s="8">
        <v>2003</v>
      </c>
      <c r="R180" s="8" t="s">
        <v>26</v>
      </c>
      <c r="S180" s="8" t="s">
        <v>27</v>
      </c>
      <c r="T180" s="8" t="s">
        <v>77</v>
      </c>
      <c r="U180" s="8" t="s">
        <v>37</v>
      </c>
      <c r="V180" s="8" t="s">
        <v>452</v>
      </c>
    </row>
    <row r="181" spans="1:22" x14ac:dyDescent="0.25">
      <c r="A181" s="8" t="s">
        <v>467</v>
      </c>
      <c r="B181" t="s">
        <v>442</v>
      </c>
      <c r="C181" s="8" t="s">
        <v>466</v>
      </c>
      <c r="D181" s="8" t="s">
        <v>467</v>
      </c>
      <c r="E181" s="8" t="s">
        <v>467</v>
      </c>
      <c r="F181" s="8" t="s">
        <v>469</v>
      </c>
      <c r="G181" s="8" t="s">
        <v>467</v>
      </c>
      <c r="H181" s="8" t="s">
        <v>469</v>
      </c>
      <c r="I181" s="8" t="s">
        <v>466</v>
      </c>
      <c r="J181" s="9" t="s">
        <v>459</v>
      </c>
      <c r="K181" s="9" t="s">
        <v>459</v>
      </c>
      <c r="L181" s="10">
        <v>35.945459999999997</v>
      </c>
      <c r="M181" s="11">
        <v>-75.830060000000003</v>
      </c>
      <c r="N181" s="10">
        <v>35.945459999999997</v>
      </c>
      <c r="O181" s="8">
        <v>2016</v>
      </c>
      <c r="P181" s="12">
        <v>42551</v>
      </c>
      <c r="Q181" s="13">
        <v>4</v>
      </c>
      <c r="R181" s="8" t="s">
        <v>26</v>
      </c>
      <c r="S181" s="8" t="s">
        <v>27</v>
      </c>
      <c r="T181" s="8" t="s">
        <v>77</v>
      </c>
      <c r="U181" s="8" t="s">
        <v>37</v>
      </c>
      <c r="V181" s="8" t="s">
        <v>452</v>
      </c>
    </row>
    <row r="182" spans="1:22" x14ac:dyDescent="0.25">
      <c r="A182" s="8" t="s">
        <v>471</v>
      </c>
      <c r="B182" t="s">
        <v>442</v>
      </c>
      <c r="C182" s="8" t="s">
        <v>470</v>
      </c>
      <c r="D182" s="8" t="s">
        <v>471</v>
      </c>
      <c r="E182" s="8" t="s">
        <v>471</v>
      </c>
      <c r="F182" s="8" t="s">
        <v>472</v>
      </c>
      <c r="G182" s="8" t="s">
        <v>471</v>
      </c>
      <c r="H182" s="8" t="s">
        <v>472</v>
      </c>
      <c r="I182" s="8" t="s">
        <v>470</v>
      </c>
      <c r="J182" s="9" t="s">
        <v>232</v>
      </c>
      <c r="K182" s="9" t="s">
        <v>232</v>
      </c>
      <c r="L182" s="10">
        <v>35.43727423</v>
      </c>
      <c r="M182" s="11">
        <v>-76.396010329999996</v>
      </c>
      <c r="N182" s="10">
        <v>35.43727423</v>
      </c>
      <c r="O182" s="8">
        <v>2009</v>
      </c>
      <c r="R182" s="8" t="s">
        <v>45</v>
      </c>
      <c r="S182" s="8" t="s">
        <v>46</v>
      </c>
      <c r="T182" s="8" t="s">
        <v>47</v>
      </c>
      <c r="U182" s="8" t="s">
        <v>37</v>
      </c>
      <c r="V182" s="86" t="s">
        <v>473</v>
      </c>
    </row>
    <row r="183" spans="1:22" x14ac:dyDescent="0.25">
      <c r="A183" s="8" t="s">
        <v>471</v>
      </c>
      <c r="B183" t="s">
        <v>442</v>
      </c>
      <c r="C183" s="8" t="s">
        <v>470</v>
      </c>
      <c r="D183" s="8" t="s">
        <v>471</v>
      </c>
      <c r="E183" s="8" t="s">
        <v>471</v>
      </c>
      <c r="F183" s="8" t="s">
        <v>474</v>
      </c>
      <c r="G183" s="8" t="s">
        <v>471</v>
      </c>
      <c r="H183" s="8" t="s">
        <v>474</v>
      </c>
      <c r="I183" s="8" t="s">
        <v>470</v>
      </c>
      <c r="J183" s="9" t="s">
        <v>232</v>
      </c>
      <c r="K183" s="9" t="s">
        <v>232</v>
      </c>
      <c r="L183" s="10">
        <v>35.43727423</v>
      </c>
      <c r="M183" s="11">
        <v>-76.396010329999996</v>
      </c>
      <c r="N183" s="10">
        <v>35.43727423</v>
      </c>
      <c r="O183" s="8">
        <v>2016</v>
      </c>
      <c r="P183" s="12">
        <v>42544</v>
      </c>
      <c r="Q183" s="13">
        <v>4</v>
      </c>
      <c r="R183" s="8" t="s">
        <v>45</v>
      </c>
      <c r="S183" s="8" t="s">
        <v>46</v>
      </c>
      <c r="T183" s="8" t="s">
        <v>47</v>
      </c>
      <c r="U183" s="8" t="s">
        <v>37</v>
      </c>
      <c r="V183" s="86" t="s">
        <v>473</v>
      </c>
    </row>
    <row r="184" spans="1:22" s="15" customFormat="1" x14ac:dyDescent="0.25">
      <c r="A184" s="101" t="s">
        <v>476</v>
      </c>
      <c r="B184" s="15" t="s">
        <v>442</v>
      </c>
      <c r="C184" s="101" t="s">
        <v>475</v>
      </c>
      <c r="D184" s="101" t="s">
        <v>476</v>
      </c>
      <c r="E184" s="101" t="s">
        <v>476</v>
      </c>
      <c r="F184" s="101" t="s">
        <v>477</v>
      </c>
      <c r="G184" s="101" t="s">
        <v>476</v>
      </c>
      <c r="H184" s="101" t="s">
        <v>477</v>
      </c>
      <c r="I184" s="101" t="s">
        <v>475</v>
      </c>
      <c r="J184" s="102" t="s">
        <v>478</v>
      </c>
      <c r="K184" s="102" t="s">
        <v>478</v>
      </c>
      <c r="L184" s="103">
        <v>35.744320000000002</v>
      </c>
      <c r="M184" s="104">
        <v>-76.308850000000007</v>
      </c>
      <c r="N184" s="103">
        <v>35.744320000000002</v>
      </c>
      <c r="O184" s="101">
        <v>2009</v>
      </c>
      <c r="P184" s="105"/>
      <c r="Q184" s="106"/>
      <c r="R184" s="101" t="s">
        <v>26</v>
      </c>
      <c r="S184" s="101" t="s">
        <v>27</v>
      </c>
      <c r="T184" s="101" t="s">
        <v>28</v>
      </c>
      <c r="U184" s="101" t="s">
        <v>37</v>
      </c>
      <c r="V184" s="101" t="s">
        <v>452</v>
      </c>
    </row>
    <row r="185" spans="1:22" s="15" customFormat="1" x14ac:dyDescent="0.25">
      <c r="A185" s="101" t="s">
        <v>476</v>
      </c>
      <c r="B185" s="15" t="s">
        <v>442</v>
      </c>
      <c r="C185" s="101" t="s">
        <v>475</v>
      </c>
      <c r="D185" s="101" t="s">
        <v>476</v>
      </c>
      <c r="E185" s="101" t="s">
        <v>476</v>
      </c>
      <c r="F185" s="101" t="s">
        <v>479</v>
      </c>
      <c r="G185" s="101" t="s">
        <v>476</v>
      </c>
      <c r="H185" s="101" t="s">
        <v>479</v>
      </c>
      <c r="I185" s="101" t="s">
        <v>475</v>
      </c>
      <c r="J185" s="102" t="s">
        <v>478</v>
      </c>
      <c r="K185" s="102" t="s">
        <v>478</v>
      </c>
      <c r="L185" s="103">
        <v>35.744320000000002</v>
      </c>
      <c r="M185" s="104">
        <v>-76.308850000000007</v>
      </c>
      <c r="N185" s="103">
        <v>35.744320000000002</v>
      </c>
      <c r="O185" s="101">
        <v>2016</v>
      </c>
      <c r="P185" s="105">
        <v>42552</v>
      </c>
      <c r="Q185" s="106">
        <v>4</v>
      </c>
      <c r="R185" s="101" t="s">
        <v>26</v>
      </c>
      <c r="S185" s="101" t="s">
        <v>27</v>
      </c>
      <c r="T185" s="101" t="s">
        <v>28</v>
      </c>
      <c r="U185" s="101" t="s">
        <v>37</v>
      </c>
      <c r="V185" s="101" t="s">
        <v>452</v>
      </c>
    </row>
    <row r="186" spans="1:22" s="15" customFormat="1" x14ac:dyDescent="0.25">
      <c r="A186" s="101" t="s">
        <v>481</v>
      </c>
      <c r="B186" s="15" t="s">
        <v>442</v>
      </c>
      <c r="C186" s="101" t="s">
        <v>480</v>
      </c>
      <c r="D186" s="101" t="s">
        <v>481</v>
      </c>
      <c r="E186" s="101" t="s">
        <v>481</v>
      </c>
      <c r="F186" s="101" t="s">
        <v>482</v>
      </c>
      <c r="G186" s="101" t="s">
        <v>481</v>
      </c>
      <c r="H186" s="101" t="s">
        <v>482</v>
      </c>
      <c r="I186" s="101" t="s">
        <v>480</v>
      </c>
      <c r="J186" s="102" t="s">
        <v>478</v>
      </c>
      <c r="K186" s="102" t="s">
        <v>478</v>
      </c>
      <c r="L186" s="103">
        <v>35.731409999999997</v>
      </c>
      <c r="M186" s="104">
        <v>-76.554410000000004</v>
      </c>
      <c r="N186" s="103">
        <v>35.731409999999997</v>
      </c>
      <c r="O186" s="101">
        <v>2009</v>
      </c>
      <c r="P186" s="105"/>
      <c r="Q186" s="106"/>
      <c r="R186" s="101" t="s">
        <v>26</v>
      </c>
      <c r="S186" s="101" t="s">
        <v>27</v>
      </c>
      <c r="T186" s="101" t="s">
        <v>28</v>
      </c>
      <c r="U186" s="101" t="s">
        <v>29</v>
      </c>
      <c r="V186" s="101" t="s">
        <v>452</v>
      </c>
    </row>
    <row r="187" spans="1:22" s="15" customFormat="1" x14ac:dyDescent="0.25">
      <c r="A187" s="101" t="s">
        <v>481</v>
      </c>
      <c r="B187" s="15" t="s">
        <v>442</v>
      </c>
      <c r="C187" s="101" t="s">
        <v>480</v>
      </c>
      <c r="D187" s="101" t="s">
        <v>481</v>
      </c>
      <c r="E187" s="101" t="s">
        <v>481</v>
      </c>
      <c r="F187" s="101" t="s">
        <v>483</v>
      </c>
      <c r="G187" s="101" t="s">
        <v>481</v>
      </c>
      <c r="H187" s="101" t="s">
        <v>483</v>
      </c>
      <c r="I187" s="101" t="s">
        <v>480</v>
      </c>
      <c r="J187" s="102" t="s">
        <v>478</v>
      </c>
      <c r="K187" s="102" t="s">
        <v>478</v>
      </c>
      <c r="L187" s="103">
        <v>35.731409999999997</v>
      </c>
      <c r="M187" s="104">
        <v>-76.554410000000004</v>
      </c>
      <c r="N187" s="103">
        <v>35.731409999999997</v>
      </c>
      <c r="O187" s="101">
        <v>2016</v>
      </c>
      <c r="P187" s="105">
        <v>42537</v>
      </c>
      <c r="Q187" s="106">
        <v>4</v>
      </c>
      <c r="R187" s="101" t="s">
        <v>26</v>
      </c>
      <c r="S187" s="101" t="s">
        <v>27</v>
      </c>
      <c r="T187" s="101" t="s">
        <v>28</v>
      </c>
      <c r="U187" s="101" t="s">
        <v>29</v>
      </c>
      <c r="V187" s="101" t="s">
        <v>452</v>
      </c>
    </row>
    <row r="188" spans="1:22" s="15" customFormat="1" x14ac:dyDescent="0.25">
      <c r="A188" s="101" t="s">
        <v>485</v>
      </c>
      <c r="B188" s="15" t="s">
        <v>442</v>
      </c>
      <c r="C188" s="101" t="s">
        <v>484</v>
      </c>
      <c r="D188" s="101" t="s">
        <v>485</v>
      </c>
      <c r="E188" s="101" t="s">
        <v>485</v>
      </c>
      <c r="F188" s="101" t="s">
        <v>486</v>
      </c>
      <c r="G188" s="101" t="s">
        <v>485</v>
      </c>
      <c r="H188" s="101" t="s">
        <v>486</v>
      </c>
      <c r="I188" s="101" t="s">
        <v>484</v>
      </c>
      <c r="J188" s="102" t="s">
        <v>487</v>
      </c>
      <c r="K188" s="102" t="s">
        <v>487</v>
      </c>
      <c r="L188" s="103">
        <v>35.803159999999998</v>
      </c>
      <c r="M188" s="104">
        <v>-76.454689999999999</v>
      </c>
      <c r="N188" s="103">
        <v>35.803159999999998</v>
      </c>
      <c r="O188" s="101">
        <v>2009</v>
      </c>
      <c r="P188" s="105"/>
      <c r="Q188" s="106"/>
      <c r="R188" s="101" t="s">
        <v>26</v>
      </c>
      <c r="S188" s="101" t="s">
        <v>27</v>
      </c>
      <c r="T188" s="101" t="s">
        <v>28</v>
      </c>
      <c r="U188" s="101" t="s">
        <v>29</v>
      </c>
      <c r="V188" s="101" t="s">
        <v>452</v>
      </c>
    </row>
    <row r="189" spans="1:22" s="15" customFormat="1" x14ac:dyDescent="0.25">
      <c r="A189" s="101" t="s">
        <v>485</v>
      </c>
      <c r="B189" s="15" t="s">
        <v>442</v>
      </c>
      <c r="C189" s="101" t="s">
        <v>484</v>
      </c>
      <c r="D189" s="101" t="s">
        <v>485</v>
      </c>
      <c r="E189" s="101" t="s">
        <v>485</v>
      </c>
      <c r="F189" s="101" t="s">
        <v>488</v>
      </c>
      <c r="G189" s="101" t="s">
        <v>485</v>
      </c>
      <c r="H189" s="101" t="s">
        <v>488</v>
      </c>
      <c r="I189" s="101" t="s">
        <v>484</v>
      </c>
      <c r="J189" s="102" t="s">
        <v>487</v>
      </c>
      <c r="K189" s="102" t="s">
        <v>487</v>
      </c>
      <c r="L189" s="103">
        <v>35.803159999999998</v>
      </c>
      <c r="M189" s="104">
        <v>-76.454689999999999</v>
      </c>
      <c r="N189" s="103">
        <v>35.803159999999998</v>
      </c>
      <c r="O189" s="101">
        <v>2016</v>
      </c>
      <c r="P189" s="105">
        <v>42530</v>
      </c>
      <c r="Q189" s="106">
        <v>4</v>
      </c>
      <c r="R189" s="101" t="s">
        <v>26</v>
      </c>
      <c r="S189" s="101" t="s">
        <v>27</v>
      </c>
      <c r="T189" s="101" t="s">
        <v>28</v>
      </c>
      <c r="U189" s="101" t="s">
        <v>29</v>
      </c>
      <c r="V189" s="101" t="s">
        <v>452</v>
      </c>
    </row>
    <row r="190" spans="1:22" s="15" customFormat="1" x14ac:dyDescent="0.25">
      <c r="A190" s="101" t="s">
        <v>490</v>
      </c>
      <c r="B190" s="15" t="s">
        <v>442</v>
      </c>
      <c r="C190" s="101" t="s">
        <v>489</v>
      </c>
      <c r="D190" s="101" t="s">
        <v>490</v>
      </c>
      <c r="E190" s="101" t="s">
        <v>490</v>
      </c>
      <c r="F190" s="101" t="s">
        <v>491</v>
      </c>
      <c r="G190" s="101" t="s">
        <v>490</v>
      </c>
      <c r="H190" s="101" t="s">
        <v>491</v>
      </c>
      <c r="I190" s="101" t="s">
        <v>489</v>
      </c>
      <c r="J190" s="102" t="s">
        <v>487</v>
      </c>
      <c r="K190" s="102" t="s">
        <v>487</v>
      </c>
      <c r="L190" s="103">
        <v>35.776519999999998</v>
      </c>
      <c r="M190" s="104">
        <v>-76.398679999999999</v>
      </c>
      <c r="N190" s="103">
        <v>35.776519999999998</v>
      </c>
      <c r="O190" s="101">
        <v>2009</v>
      </c>
      <c r="P190" s="105"/>
      <c r="Q190" s="106"/>
      <c r="R190" s="101" t="s">
        <v>26</v>
      </c>
      <c r="S190" s="101" t="s">
        <v>27</v>
      </c>
      <c r="T190" s="101" t="s">
        <v>28</v>
      </c>
      <c r="U190" s="101" t="s">
        <v>29</v>
      </c>
      <c r="V190" s="101" t="s">
        <v>452</v>
      </c>
    </row>
    <row r="191" spans="1:22" s="15" customFormat="1" x14ac:dyDescent="0.25">
      <c r="A191" s="101" t="s">
        <v>490</v>
      </c>
      <c r="B191" s="15" t="s">
        <v>442</v>
      </c>
      <c r="C191" s="101" t="s">
        <v>489</v>
      </c>
      <c r="D191" s="101" t="s">
        <v>490</v>
      </c>
      <c r="E191" s="101" t="s">
        <v>490</v>
      </c>
      <c r="F191" s="101" t="s">
        <v>492</v>
      </c>
      <c r="G191" s="101" t="s">
        <v>490</v>
      </c>
      <c r="H191" s="101" t="s">
        <v>492</v>
      </c>
      <c r="I191" s="101" t="s">
        <v>489</v>
      </c>
      <c r="J191" s="102" t="s">
        <v>487</v>
      </c>
      <c r="K191" s="102" t="s">
        <v>487</v>
      </c>
      <c r="L191" s="103">
        <v>35.776519999999998</v>
      </c>
      <c r="M191" s="104">
        <v>-76.398679999999999</v>
      </c>
      <c r="N191" s="103">
        <v>35.776519999999998</v>
      </c>
      <c r="O191" s="101">
        <v>2016</v>
      </c>
      <c r="P191" s="105">
        <v>42531</v>
      </c>
      <c r="Q191" s="106">
        <v>4</v>
      </c>
      <c r="R191" s="101" t="s">
        <v>26</v>
      </c>
      <c r="S191" s="101" t="s">
        <v>27</v>
      </c>
      <c r="T191" s="101" t="s">
        <v>28</v>
      </c>
      <c r="U191" s="101" t="s">
        <v>29</v>
      </c>
      <c r="V191" s="101" t="s">
        <v>452</v>
      </c>
    </row>
    <row r="192" spans="1:22" s="15" customFormat="1" x14ac:dyDescent="0.25">
      <c r="A192" s="101" t="s">
        <v>494</v>
      </c>
      <c r="B192" s="15" t="s">
        <v>442</v>
      </c>
      <c r="C192" s="101" t="s">
        <v>493</v>
      </c>
      <c r="D192" s="101" t="s">
        <v>494</v>
      </c>
      <c r="E192" s="101" t="s">
        <v>494</v>
      </c>
      <c r="F192" s="101" t="s">
        <v>495</v>
      </c>
      <c r="G192" s="101" t="s">
        <v>494</v>
      </c>
      <c r="H192" s="101" t="s">
        <v>495</v>
      </c>
      <c r="I192" s="101" t="s">
        <v>493</v>
      </c>
      <c r="J192" s="102" t="s">
        <v>496</v>
      </c>
      <c r="K192" s="102" t="s">
        <v>496</v>
      </c>
      <c r="L192" s="103">
        <v>35.87454288</v>
      </c>
      <c r="M192" s="104">
        <v>-76.359578450000001</v>
      </c>
      <c r="N192" s="103">
        <v>35.87454288</v>
      </c>
      <c r="O192" s="101">
        <v>2014</v>
      </c>
      <c r="P192" s="105"/>
      <c r="Q192" s="106"/>
      <c r="R192" s="101" t="s">
        <v>26</v>
      </c>
      <c r="S192" s="101" t="s">
        <v>27</v>
      </c>
      <c r="T192" s="101" t="s">
        <v>28</v>
      </c>
      <c r="U192" s="101" t="s">
        <v>37</v>
      </c>
      <c r="V192" s="101" t="s">
        <v>452</v>
      </c>
    </row>
    <row r="193" spans="1:22" s="15" customFormat="1" x14ac:dyDescent="0.25">
      <c r="A193" s="101" t="s">
        <v>494</v>
      </c>
      <c r="B193" s="15" t="s">
        <v>442</v>
      </c>
      <c r="C193" s="101" t="s">
        <v>493</v>
      </c>
      <c r="D193" s="101" t="s">
        <v>494</v>
      </c>
      <c r="E193" s="101" t="s">
        <v>494</v>
      </c>
      <c r="F193" s="101" t="s">
        <v>497</v>
      </c>
      <c r="G193" s="101" t="s">
        <v>494</v>
      </c>
      <c r="H193" s="101" t="s">
        <v>497</v>
      </c>
      <c r="I193" s="101" t="s">
        <v>493</v>
      </c>
      <c r="J193" s="102" t="s">
        <v>496</v>
      </c>
      <c r="K193" s="102" t="s">
        <v>496</v>
      </c>
      <c r="L193" s="103">
        <v>35.87454288</v>
      </c>
      <c r="M193" s="104">
        <v>-76.359578450000001</v>
      </c>
      <c r="N193" s="103">
        <v>35.87454288</v>
      </c>
      <c r="O193" s="101">
        <v>2016</v>
      </c>
      <c r="P193" s="105">
        <v>42530</v>
      </c>
      <c r="Q193" s="106">
        <v>4</v>
      </c>
      <c r="R193" s="101" t="s">
        <v>26</v>
      </c>
      <c r="S193" s="101" t="s">
        <v>27</v>
      </c>
      <c r="T193" s="101" t="s">
        <v>28</v>
      </c>
      <c r="U193" s="101" t="s">
        <v>37</v>
      </c>
      <c r="V193" s="101" t="s">
        <v>452</v>
      </c>
    </row>
    <row r="194" spans="1:22" x14ac:dyDescent="0.25">
      <c r="A194" s="8" t="s">
        <v>499</v>
      </c>
      <c r="B194" t="s">
        <v>442</v>
      </c>
      <c r="C194" s="8" t="s">
        <v>498</v>
      </c>
      <c r="D194" s="8" t="s">
        <v>499</v>
      </c>
      <c r="E194" s="8" t="s">
        <v>499</v>
      </c>
      <c r="F194" s="8" t="s">
        <v>500</v>
      </c>
      <c r="G194" s="8" t="s">
        <v>499</v>
      </c>
      <c r="H194" s="8" t="s">
        <v>500</v>
      </c>
      <c r="I194" s="8" t="s">
        <v>498</v>
      </c>
      <c r="J194" s="9" t="s">
        <v>496</v>
      </c>
      <c r="K194" s="9" t="s">
        <v>496</v>
      </c>
      <c r="L194" s="10">
        <v>35.871654589999999</v>
      </c>
      <c r="M194" s="11">
        <v>-76.353492419999995</v>
      </c>
      <c r="N194" s="10">
        <v>35.871654589999999</v>
      </c>
      <c r="O194" s="8">
        <v>2009</v>
      </c>
      <c r="R194" s="8" t="s">
        <v>26</v>
      </c>
      <c r="S194" s="8" t="s">
        <v>27</v>
      </c>
      <c r="T194" s="8" t="s">
        <v>28</v>
      </c>
      <c r="U194" s="8" t="s">
        <v>37</v>
      </c>
      <c r="V194" s="8" t="s">
        <v>452</v>
      </c>
    </row>
    <row r="195" spans="1:22" x14ac:dyDescent="0.25">
      <c r="A195" s="8" t="s">
        <v>499</v>
      </c>
      <c r="B195" t="s">
        <v>442</v>
      </c>
      <c r="C195" s="8" t="s">
        <v>498</v>
      </c>
      <c r="D195" s="8" t="s">
        <v>499</v>
      </c>
      <c r="E195" s="8" t="s">
        <v>499</v>
      </c>
      <c r="F195" s="8" t="s">
        <v>501</v>
      </c>
      <c r="G195" s="8" t="s">
        <v>499</v>
      </c>
      <c r="H195" s="8" t="s">
        <v>501</v>
      </c>
      <c r="I195" s="8" t="s">
        <v>498</v>
      </c>
      <c r="J195" s="9" t="s">
        <v>496</v>
      </c>
      <c r="K195" s="9" t="s">
        <v>496</v>
      </c>
      <c r="L195" s="10">
        <v>35.871654589999999</v>
      </c>
      <c r="M195" s="11">
        <v>-76.353492419999995</v>
      </c>
      <c r="N195" s="10">
        <v>35.871654589999999</v>
      </c>
      <c r="O195" s="8">
        <v>2016</v>
      </c>
      <c r="P195" s="12">
        <v>42531</v>
      </c>
      <c r="Q195" s="13">
        <v>4</v>
      </c>
      <c r="R195" s="8" t="s">
        <v>26</v>
      </c>
      <c r="S195" s="8" t="s">
        <v>27</v>
      </c>
      <c r="T195" s="8" t="s">
        <v>28</v>
      </c>
      <c r="U195" s="8" t="s">
        <v>37</v>
      </c>
      <c r="V195" s="8" t="s">
        <v>452</v>
      </c>
    </row>
    <row r="196" spans="1:22" x14ac:dyDescent="0.25">
      <c r="A196" s="8" t="s">
        <v>503</v>
      </c>
      <c r="B196" t="s">
        <v>442</v>
      </c>
      <c r="C196" s="8" t="s">
        <v>502</v>
      </c>
      <c r="D196" s="8" t="s">
        <v>503</v>
      </c>
      <c r="E196" s="8" t="s">
        <v>503</v>
      </c>
      <c r="F196" s="8" t="s">
        <v>504</v>
      </c>
      <c r="G196" s="8" t="s">
        <v>503</v>
      </c>
      <c r="H196" s="8" t="s">
        <v>504</v>
      </c>
      <c r="I196" s="8" t="s">
        <v>502</v>
      </c>
      <c r="J196" s="9" t="s">
        <v>505</v>
      </c>
      <c r="K196" s="9" t="s">
        <v>505</v>
      </c>
      <c r="L196" s="10">
        <v>35.933129999999998</v>
      </c>
      <c r="M196" s="11">
        <v>-76.363560000000007</v>
      </c>
      <c r="N196" s="10">
        <v>35.933129999999998</v>
      </c>
      <c r="O196" s="8">
        <v>2009</v>
      </c>
      <c r="R196" s="8" t="s">
        <v>26</v>
      </c>
      <c r="S196" s="8" t="s">
        <v>46</v>
      </c>
      <c r="T196" s="8" t="s">
        <v>28</v>
      </c>
      <c r="U196" s="8" t="s">
        <v>37</v>
      </c>
      <c r="V196" s="8" t="s">
        <v>452</v>
      </c>
    </row>
    <row r="197" spans="1:22" x14ac:dyDescent="0.25">
      <c r="A197" s="8" t="s">
        <v>503</v>
      </c>
      <c r="B197" t="s">
        <v>442</v>
      </c>
      <c r="C197" s="8" t="s">
        <v>502</v>
      </c>
      <c r="D197" s="8" t="s">
        <v>503</v>
      </c>
      <c r="E197" s="8" t="s">
        <v>503</v>
      </c>
      <c r="F197" s="8" t="s">
        <v>506</v>
      </c>
      <c r="G197" s="8" t="s">
        <v>503</v>
      </c>
      <c r="H197" s="8" t="s">
        <v>506</v>
      </c>
      <c r="I197" s="8" t="s">
        <v>502</v>
      </c>
      <c r="J197" s="9" t="s">
        <v>505</v>
      </c>
      <c r="K197" s="9" t="s">
        <v>505</v>
      </c>
      <c r="L197" s="10">
        <v>35.933129999999998</v>
      </c>
      <c r="M197" s="11">
        <v>-76.363560000000007</v>
      </c>
      <c r="N197" s="10">
        <v>35.933129999999998</v>
      </c>
      <c r="O197" s="8">
        <v>2016</v>
      </c>
      <c r="P197" s="12">
        <v>42558</v>
      </c>
      <c r="Q197" s="13">
        <v>4</v>
      </c>
      <c r="R197" s="8" t="s">
        <v>26</v>
      </c>
      <c r="S197" s="8" t="s">
        <v>46</v>
      </c>
      <c r="T197" s="8" t="s">
        <v>28</v>
      </c>
      <c r="U197" s="8" t="s">
        <v>37</v>
      </c>
      <c r="V197" s="8" t="s">
        <v>452</v>
      </c>
    </row>
    <row r="198" spans="1:22" s="15" customFormat="1" x14ac:dyDescent="0.25">
      <c r="A198" s="101" t="s">
        <v>508</v>
      </c>
      <c r="B198" s="15" t="s">
        <v>442</v>
      </c>
      <c r="C198" s="101" t="s">
        <v>507</v>
      </c>
      <c r="D198" s="101" t="s">
        <v>508</v>
      </c>
      <c r="E198" s="101" t="s">
        <v>508</v>
      </c>
      <c r="F198" s="101" t="s">
        <v>509</v>
      </c>
      <c r="G198" s="101" t="s">
        <v>508</v>
      </c>
      <c r="H198" s="101" t="s">
        <v>509</v>
      </c>
      <c r="I198" s="101" t="s">
        <v>507</v>
      </c>
      <c r="J198" s="102" t="s">
        <v>505</v>
      </c>
      <c r="K198" s="102" t="s">
        <v>505</v>
      </c>
      <c r="L198" s="103">
        <v>35.935180000000003</v>
      </c>
      <c r="M198" s="104">
        <v>-76.358649999999997</v>
      </c>
      <c r="N198" s="103">
        <v>35.935180000000003</v>
      </c>
      <c r="O198" s="101">
        <v>2009</v>
      </c>
      <c r="P198" s="105"/>
      <c r="Q198" s="106"/>
      <c r="R198" s="101" t="s">
        <v>45</v>
      </c>
      <c r="S198" s="101" t="s">
        <v>27</v>
      </c>
      <c r="T198" s="101" t="s">
        <v>28</v>
      </c>
      <c r="U198" s="101" t="s">
        <v>29</v>
      </c>
      <c r="V198" s="101" t="s">
        <v>510</v>
      </c>
    </row>
    <row r="199" spans="1:22" s="15" customFormat="1" x14ac:dyDescent="0.25">
      <c r="A199" s="101" t="s">
        <v>508</v>
      </c>
      <c r="B199" s="15" t="s">
        <v>442</v>
      </c>
      <c r="C199" s="101" t="s">
        <v>507</v>
      </c>
      <c r="D199" s="101" t="s">
        <v>508</v>
      </c>
      <c r="E199" s="101" t="s">
        <v>508</v>
      </c>
      <c r="F199" s="101" t="s">
        <v>511</v>
      </c>
      <c r="G199" s="101" t="s">
        <v>508</v>
      </c>
      <c r="H199" s="101" t="s">
        <v>511</v>
      </c>
      <c r="I199" s="101" t="s">
        <v>507</v>
      </c>
      <c r="J199" s="102" t="s">
        <v>505</v>
      </c>
      <c r="K199" s="102" t="s">
        <v>505</v>
      </c>
      <c r="L199" s="103">
        <v>35.935180000000003</v>
      </c>
      <c r="M199" s="104">
        <v>-76.358649999999997</v>
      </c>
      <c r="N199" s="103">
        <v>35.935180000000003</v>
      </c>
      <c r="O199" s="101">
        <v>2016</v>
      </c>
      <c r="P199" s="105">
        <v>42558</v>
      </c>
      <c r="Q199" s="106">
        <v>1</v>
      </c>
      <c r="R199" s="101" t="s">
        <v>45</v>
      </c>
      <c r="S199" s="101" t="s">
        <v>27</v>
      </c>
      <c r="T199" s="101" t="s">
        <v>28</v>
      </c>
      <c r="U199" s="101" t="s">
        <v>29</v>
      </c>
      <c r="V199" s="101" t="s">
        <v>510</v>
      </c>
    </row>
    <row r="200" spans="1:22" x14ac:dyDescent="0.25">
      <c r="A200" s="8" t="s">
        <v>513</v>
      </c>
      <c r="B200" t="s">
        <v>442</v>
      </c>
      <c r="C200" s="8" t="s">
        <v>512</v>
      </c>
      <c r="D200" s="8" t="s">
        <v>513</v>
      </c>
      <c r="E200" s="8" t="s">
        <v>513</v>
      </c>
      <c r="F200" s="8" t="s">
        <v>514</v>
      </c>
      <c r="G200" s="8" t="s">
        <v>513</v>
      </c>
      <c r="H200" s="8" t="s">
        <v>514</v>
      </c>
      <c r="I200" s="8" t="s">
        <v>512</v>
      </c>
      <c r="J200" s="9" t="s">
        <v>515</v>
      </c>
      <c r="K200" s="9" t="s">
        <v>515</v>
      </c>
      <c r="L200" s="10">
        <v>35.527850540000003</v>
      </c>
      <c r="M200" s="11">
        <v>-75.979095950000001</v>
      </c>
      <c r="N200" s="10">
        <v>35.527850540000003</v>
      </c>
      <c r="O200" s="8">
        <v>2009</v>
      </c>
      <c r="R200" s="8" t="s">
        <v>26</v>
      </c>
      <c r="S200" s="8" t="s">
        <v>46</v>
      </c>
      <c r="T200" s="8" t="s">
        <v>77</v>
      </c>
      <c r="U200" s="8" t="s">
        <v>37</v>
      </c>
      <c r="V200" s="8" t="s">
        <v>464</v>
      </c>
    </row>
    <row r="201" spans="1:22" x14ac:dyDescent="0.25">
      <c r="A201" s="8" t="s">
        <v>513</v>
      </c>
      <c r="B201" t="s">
        <v>442</v>
      </c>
      <c r="C201" s="8" t="s">
        <v>512</v>
      </c>
      <c r="D201" s="8" t="s">
        <v>513</v>
      </c>
      <c r="E201" s="8" t="s">
        <v>513</v>
      </c>
      <c r="F201" s="8" t="s">
        <v>516</v>
      </c>
      <c r="G201" s="8" t="s">
        <v>513</v>
      </c>
      <c r="H201" s="8" t="s">
        <v>516</v>
      </c>
      <c r="I201" s="8" t="s">
        <v>512</v>
      </c>
      <c r="J201" s="9" t="s">
        <v>515</v>
      </c>
      <c r="K201" s="9" t="s">
        <v>515</v>
      </c>
      <c r="L201" s="10">
        <v>35.527850540000003</v>
      </c>
      <c r="M201" s="11">
        <v>-75.979095950000001</v>
      </c>
      <c r="N201" s="10">
        <v>35.527850540000003</v>
      </c>
      <c r="O201" s="8">
        <v>2016</v>
      </c>
      <c r="P201" s="12">
        <v>42545</v>
      </c>
      <c r="Q201" s="13">
        <v>4</v>
      </c>
      <c r="R201" s="8" t="s">
        <v>26</v>
      </c>
      <c r="S201" s="8" t="s">
        <v>46</v>
      </c>
      <c r="T201" s="8" t="s">
        <v>77</v>
      </c>
      <c r="U201" s="8" t="s">
        <v>37</v>
      </c>
      <c r="V201" s="8" t="s">
        <v>464</v>
      </c>
    </row>
    <row r="202" spans="1:22" x14ac:dyDescent="0.25">
      <c r="A202" s="8" t="s">
        <v>518</v>
      </c>
      <c r="B202" t="s">
        <v>517</v>
      </c>
      <c r="D202" s="8" t="s">
        <v>518</v>
      </c>
      <c r="E202" s="8" t="s">
        <v>519</v>
      </c>
      <c r="F202" s="8" t="s">
        <v>520</v>
      </c>
      <c r="G202" s="8" t="s">
        <v>518</v>
      </c>
      <c r="H202" s="8" t="s">
        <v>520</v>
      </c>
      <c r="J202" s="9" t="s">
        <v>521</v>
      </c>
      <c r="K202" s="9" t="s">
        <v>521</v>
      </c>
      <c r="L202" s="10">
        <v>35.368032081199999</v>
      </c>
      <c r="M202" s="11">
        <v>-76.116426631600007</v>
      </c>
      <c r="N202" s="10">
        <v>35.368032081199999</v>
      </c>
      <c r="O202" s="8">
        <v>2004</v>
      </c>
      <c r="R202" s="8" t="s">
        <v>26</v>
      </c>
      <c r="S202" s="8" t="s">
        <v>46</v>
      </c>
      <c r="T202" s="8" t="s">
        <v>77</v>
      </c>
      <c r="U202" s="8" t="s">
        <v>37</v>
      </c>
      <c r="V202" s="8" t="s">
        <v>26</v>
      </c>
    </row>
    <row r="203" spans="1:22" s="15" customFormat="1" x14ac:dyDescent="0.25">
      <c r="A203" s="8" t="s">
        <v>518</v>
      </c>
      <c r="B203" t="s">
        <v>517</v>
      </c>
      <c r="C203" s="8"/>
      <c r="D203" s="8" t="s">
        <v>518</v>
      </c>
      <c r="E203" s="8" t="s">
        <v>519</v>
      </c>
      <c r="F203" s="8" t="s">
        <v>522</v>
      </c>
      <c r="G203" s="8" t="s">
        <v>518</v>
      </c>
      <c r="H203" s="8" t="s">
        <v>522</v>
      </c>
      <c r="I203" s="8"/>
      <c r="J203" s="9" t="s">
        <v>521</v>
      </c>
      <c r="K203" s="9" t="s">
        <v>521</v>
      </c>
      <c r="L203" s="10">
        <v>35.368032081199999</v>
      </c>
      <c r="M203" s="11">
        <v>-76.116426631600007</v>
      </c>
      <c r="N203" s="10">
        <v>35.368032081199999</v>
      </c>
      <c r="O203" s="8">
        <v>2016</v>
      </c>
      <c r="P203" s="12"/>
      <c r="Q203" s="13"/>
      <c r="R203" s="8" t="s">
        <v>26</v>
      </c>
      <c r="S203" s="8" t="s">
        <v>46</v>
      </c>
      <c r="T203" s="8" t="s">
        <v>77</v>
      </c>
      <c r="U203" s="8" t="s">
        <v>37</v>
      </c>
      <c r="V203" s="8" t="s">
        <v>26</v>
      </c>
    </row>
    <row r="204" spans="1:22" x14ac:dyDescent="0.25">
      <c r="A204" s="8" t="s">
        <v>518</v>
      </c>
      <c r="B204" t="s">
        <v>517</v>
      </c>
      <c r="D204" s="8" t="s">
        <v>518</v>
      </c>
      <c r="E204" s="8" t="s">
        <v>523</v>
      </c>
      <c r="F204" s="8" t="s">
        <v>520</v>
      </c>
      <c r="G204" s="8" t="s">
        <v>518</v>
      </c>
      <c r="H204" s="8" t="s">
        <v>520</v>
      </c>
      <c r="J204" s="9" t="s">
        <v>521</v>
      </c>
      <c r="K204" s="9" t="s">
        <v>521</v>
      </c>
      <c r="L204" s="10">
        <v>35.368334058499997</v>
      </c>
      <c r="M204" s="11">
        <v>-76.117258572099999</v>
      </c>
      <c r="N204" s="10">
        <v>35.368334058499997</v>
      </c>
      <c r="O204" s="8">
        <v>2004</v>
      </c>
      <c r="R204" s="8" t="s">
        <v>26</v>
      </c>
      <c r="S204" s="8" t="s">
        <v>46</v>
      </c>
      <c r="T204" s="8" t="s">
        <v>77</v>
      </c>
      <c r="U204" s="8" t="s">
        <v>37</v>
      </c>
      <c r="V204" s="8" t="s">
        <v>26</v>
      </c>
    </row>
    <row r="205" spans="1:22" x14ac:dyDescent="0.25">
      <c r="A205" s="8" t="s">
        <v>518</v>
      </c>
      <c r="B205" t="s">
        <v>517</v>
      </c>
      <c r="D205" s="8" t="s">
        <v>518</v>
      </c>
      <c r="E205" s="8" t="s">
        <v>523</v>
      </c>
      <c r="F205" s="8" t="s">
        <v>522</v>
      </c>
      <c r="G205" s="8" t="s">
        <v>518</v>
      </c>
      <c r="H205" s="8" t="s">
        <v>522</v>
      </c>
      <c r="J205" s="9" t="s">
        <v>521</v>
      </c>
      <c r="K205" s="9" t="s">
        <v>521</v>
      </c>
      <c r="L205" s="10">
        <v>35.368334058499997</v>
      </c>
      <c r="M205" s="11">
        <v>-76.117258572099999</v>
      </c>
      <c r="N205" s="10">
        <v>35.368334058499997</v>
      </c>
      <c r="O205" s="8">
        <v>2016</v>
      </c>
      <c r="R205" s="8" t="s">
        <v>26</v>
      </c>
      <c r="S205" s="8" t="s">
        <v>46</v>
      </c>
      <c r="T205" s="8" t="s">
        <v>77</v>
      </c>
      <c r="U205" s="8" t="s">
        <v>37</v>
      </c>
      <c r="V205" s="8" t="s">
        <v>26</v>
      </c>
    </row>
    <row r="206" spans="1:22" x14ac:dyDescent="0.25">
      <c r="A206" s="8" t="s">
        <v>518</v>
      </c>
      <c r="B206" t="s">
        <v>517</v>
      </c>
      <c r="D206" s="8" t="s">
        <v>518</v>
      </c>
      <c r="E206" s="8" t="s">
        <v>524</v>
      </c>
      <c r="F206" s="8" t="s">
        <v>520</v>
      </c>
      <c r="G206" s="8" t="s">
        <v>518</v>
      </c>
      <c r="H206" s="8" t="s">
        <v>520</v>
      </c>
      <c r="J206" s="9" t="s">
        <v>521</v>
      </c>
      <c r="K206" s="9" t="s">
        <v>521</v>
      </c>
      <c r="L206" s="10">
        <v>35.368585645899998</v>
      </c>
      <c r="M206" s="11">
        <v>-76.116544442899993</v>
      </c>
      <c r="N206" s="10">
        <v>35.368585645899998</v>
      </c>
      <c r="O206" s="8">
        <v>2004</v>
      </c>
      <c r="R206" s="8" t="s">
        <v>26</v>
      </c>
      <c r="S206" s="8" t="s">
        <v>46</v>
      </c>
      <c r="T206" s="8" t="s">
        <v>77</v>
      </c>
      <c r="U206" s="8" t="s">
        <v>37</v>
      </c>
      <c r="V206" s="8" t="s">
        <v>26</v>
      </c>
    </row>
    <row r="207" spans="1:22" x14ac:dyDescent="0.25">
      <c r="A207" s="8" t="s">
        <v>518</v>
      </c>
      <c r="B207" t="s">
        <v>517</v>
      </c>
      <c r="D207" s="8" t="s">
        <v>518</v>
      </c>
      <c r="E207" s="8" t="s">
        <v>524</v>
      </c>
      <c r="F207" s="8" t="s">
        <v>522</v>
      </c>
      <c r="G207" s="8" t="s">
        <v>518</v>
      </c>
      <c r="H207" s="8" t="s">
        <v>522</v>
      </c>
      <c r="J207" s="9" t="s">
        <v>521</v>
      </c>
      <c r="K207" s="9" t="s">
        <v>521</v>
      </c>
      <c r="L207" s="10">
        <v>35.368585645899998</v>
      </c>
      <c r="M207" s="11">
        <v>-76.116544442899993</v>
      </c>
      <c r="N207" s="10">
        <v>35.368585645899998</v>
      </c>
      <c r="O207" s="8">
        <v>2016</v>
      </c>
      <c r="R207" s="8" t="s">
        <v>26</v>
      </c>
      <c r="S207" s="8" t="s">
        <v>46</v>
      </c>
      <c r="T207" s="8" t="s">
        <v>77</v>
      </c>
      <c r="U207" s="8" t="s">
        <v>37</v>
      </c>
      <c r="V207" s="8" t="s">
        <v>26</v>
      </c>
    </row>
    <row r="208" spans="1:22" x14ac:dyDescent="0.25">
      <c r="A208" s="8" t="s">
        <v>518</v>
      </c>
      <c r="B208" t="s">
        <v>517</v>
      </c>
      <c r="D208" s="8" t="s">
        <v>518</v>
      </c>
      <c r="E208" s="8" t="s">
        <v>525</v>
      </c>
      <c r="F208" s="8" t="s">
        <v>520</v>
      </c>
      <c r="G208" s="8" t="s">
        <v>518</v>
      </c>
      <c r="H208" s="8" t="s">
        <v>520</v>
      </c>
      <c r="J208" s="9" t="s">
        <v>521</v>
      </c>
      <c r="K208" s="9" t="s">
        <v>521</v>
      </c>
      <c r="L208" s="10">
        <v>35.367449347099999</v>
      </c>
      <c r="M208" s="11">
        <v>-76.119721101699994</v>
      </c>
      <c r="N208" s="10">
        <v>35.367449347099999</v>
      </c>
      <c r="O208" s="8">
        <v>2004</v>
      </c>
      <c r="R208" s="8" t="s">
        <v>26</v>
      </c>
      <c r="S208" s="8" t="s">
        <v>46</v>
      </c>
      <c r="T208" s="8" t="s">
        <v>77</v>
      </c>
      <c r="U208" s="8" t="s">
        <v>37</v>
      </c>
      <c r="V208" s="8" t="s">
        <v>26</v>
      </c>
    </row>
    <row r="209" spans="1:22" x14ac:dyDescent="0.25">
      <c r="A209" s="8" t="s">
        <v>518</v>
      </c>
      <c r="B209" t="s">
        <v>517</v>
      </c>
      <c r="D209" s="8" t="s">
        <v>518</v>
      </c>
      <c r="E209" s="8" t="s">
        <v>525</v>
      </c>
      <c r="F209" s="8" t="s">
        <v>522</v>
      </c>
      <c r="G209" s="8" t="s">
        <v>518</v>
      </c>
      <c r="H209" s="8" t="s">
        <v>522</v>
      </c>
      <c r="J209" s="9" t="s">
        <v>521</v>
      </c>
      <c r="K209" s="9" t="s">
        <v>521</v>
      </c>
      <c r="L209" s="10">
        <v>35.367449347099999</v>
      </c>
      <c r="M209" s="11">
        <v>-76.119721101699994</v>
      </c>
      <c r="N209" s="10">
        <v>35.367449347099999</v>
      </c>
      <c r="O209" s="8">
        <v>2016</v>
      </c>
      <c r="R209" s="8" t="s">
        <v>26</v>
      </c>
      <c r="S209" s="8" t="s">
        <v>46</v>
      </c>
      <c r="T209" s="8" t="s">
        <v>77</v>
      </c>
      <c r="U209" s="8" t="s">
        <v>37</v>
      </c>
      <c r="V209" s="8" t="s">
        <v>26</v>
      </c>
    </row>
    <row r="210" spans="1:22" x14ac:dyDescent="0.25">
      <c r="A210" s="8" t="s">
        <v>518</v>
      </c>
      <c r="B210" t="s">
        <v>517</v>
      </c>
      <c r="D210" s="8" t="s">
        <v>518</v>
      </c>
      <c r="E210" s="8" t="s">
        <v>526</v>
      </c>
      <c r="F210" s="8" t="s">
        <v>520</v>
      </c>
      <c r="G210" s="8" t="s">
        <v>518</v>
      </c>
      <c r="H210" s="8" t="s">
        <v>520</v>
      </c>
      <c r="J210" s="9" t="s">
        <v>521</v>
      </c>
      <c r="K210" s="9" t="s">
        <v>521</v>
      </c>
      <c r="L210" s="10">
        <v>35.3680641013</v>
      </c>
      <c r="M210" s="11">
        <v>-76.1177099242</v>
      </c>
      <c r="N210" s="10">
        <v>35.3680641013</v>
      </c>
      <c r="O210" s="8">
        <v>2004</v>
      </c>
      <c r="R210" s="8" t="s">
        <v>26</v>
      </c>
      <c r="S210" s="8" t="s">
        <v>46</v>
      </c>
      <c r="T210" s="8" t="s">
        <v>77</v>
      </c>
      <c r="U210" s="8" t="s">
        <v>37</v>
      </c>
      <c r="V210" s="8" t="s">
        <v>26</v>
      </c>
    </row>
    <row r="211" spans="1:22" x14ac:dyDescent="0.25">
      <c r="A211" s="8" t="s">
        <v>518</v>
      </c>
      <c r="B211" t="s">
        <v>517</v>
      </c>
      <c r="D211" s="8" t="s">
        <v>518</v>
      </c>
      <c r="E211" s="8" t="s">
        <v>526</v>
      </c>
      <c r="F211" s="8" t="s">
        <v>522</v>
      </c>
      <c r="G211" s="8" t="s">
        <v>518</v>
      </c>
      <c r="H211" s="8" t="s">
        <v>522</v>
      </c>
      <c r="J211" s="9" t="s">
        <v>521</v>
      </c>
      <c r="K211" s="9" t="s">
        <v>521</v>
      </c>
      <c r="L211" s="10">
        <v>35.3680641013</v>
      </c>
      <c r="M211" s="11">
        <v>-76.1177099242</v>
      </c>
      <c r="N211" s="10">
        <v>35.3680641013</v>
      </c>
      <c r="O211" s="8">
        <v>2016</v>
      </c>
      <c r="R211" s="8" t="s">
        <v>26</v>
      </c>
      <c r="S211" s="8" t="s">
        <v>46</v>
      </c>
      <c r="T211" s="8" t="s">
        <v>77</v>
      </c>
      <c r="U211" s="8" t="s">
        <v>37</v>
      </c>
      <c r="V211" s="8" t="s">
        <v>26</v>
      </c>
    </row>
    <row r="212" spans="1:22" x14ac:dyDescent="0.25">
      <c r="A212" s="8" t="s">
        <v>518</v>
      </c>
      <c r="B212" t="s">
        <v>517</v>
      </c>
      <c r="D212" s="8" t="s">
        <v>518</v>
      </c>
      <c r="E212" s="8" t="s">
        <v>527</v>
      </c>
      <c r="F212" s="8" t="s">
        <v>520</v>
      </c>
      <c r="G212" s="8" t="s">
        <v>518</v>
      </c>
      <c r="H212" s="8" t="s">
        <v>520</v>
      </c>
      <c r="J212" s="9" t="s">
        <v>521</v>
      </c>
      <c r="K212" s="9" t="s">
        <v>521</v>
      </c>
      <c r="L212" s="10">
        <v>35.368047802699998</v>
      </c>
      <c r="M212" s="11">
        <v>-76.115822908599995</v>
      </c>
      <c r="N212" s="10">
        <v>35.368047802699998</v>
      </c>
      <c r="O212" s="8">
        <v>2004</v>
      </c>
      <c r="R212" s="8" t="s">
        <v>26</v>
      </c>
      <c r="S212" s="8" t="s">
        <v>46</v>
      </c>
      <c r="T212" s="8" t="s">
        <v>77</v>
      </c>
      <c r="U212" s="8" t="s">
        <v>37</v>
      </c>
      <c r="V212" s="8" t="s">
        <v>26</v>
      </c>
    </row>
    <row r="213" spans="1:22" x14ac:dyDescent="0.25">
      <c r="A213" s="8" t="s">
        <v>518</v>
      </c>
      <c r="B213" t="s">
        <v>517</v>
      </c>
      <c r="D213" s="8" t="s">
        <v>518</v>
      </c>
      <c r="E213" s="8" t="s">
        <v>527</v>
      </c>
      <c r="F213" s="8" t="s">
        <v>522</v>
      </c>
      <c r="G213" s="8" t="s">
        <v>518</v>
      </c>
      <c r="H213" s="8" t="s">
        <v>522</v>
      </c>
      <c r="J213" s="9" t="s">
        <v>521</v>
      </c>
      <c r="K213" s="9" t="s">
        <v>521</v>
      </c>
      <c r="L213" s="10">
        <v>35.368047802699998</v>
      </c>
      <c r="M213" s="11">
        <v>-76.115822908599995</v>
      </c>
      <c r="N213" s="10">
        <v>35.368047802699998</v>
      </c>
      <c r="O213" s="8">
        <v>2016</v>
      </c>
      <c r="R213" s="8" t="s">
        <v>26</v>
      </c>
      <c r="S213" s="8" t="s">
        <v>46</v>
      </c>
      <c r="T213" s="8" t="s">
        <v>77</v>
      </c>
      <c r="U213" s="8" t="s">
        <v>37</v>
      </c>
      <c r="V213" s="8" t="s">
        <v>26</v>
      </c>
    </row>
    <row r="214" spans="1:22" x14ac:dyDescent="0.25">
      <c r="A214" s="8" t="s">
        <v>518</v>
      </c>
      <c r="B214" t="s">
        <v>517</v>
      </c>
      <c r="D214" s="8" t="s">
        <v>518</v>
      </c>
      <c r="E214" s="8" t="s">
        <v>528</v>
      </c>
      <c r="F214" s="8" t="s">
        <v>520</v>
      </c>
      <c r="G214" s="8" t="s">
        <v>518</v>
      </c>
      <c r="H214" s="8" t="s">
        <v>520</v>
      </c>
      <c r="J214" s="9" t="s">
        <v>521</v>
      </c>
      <c r="K214" s="9" t="s">
        <v>521</v>
      </c>
      <c r="L214" s="10">
        <v>35.368348897399997</v>
      </c>
      <c r="M214" s="11">
        <v>-76.116075614600007</v>
      </c>
      <c r="N214" s="10">
        <v>35.368348897399997</v>
      </c>
      <c r="O214" s="8">
        <v>2004</v>
      </c>
      <c r="R214" s="8" t="s">
        <v>26</v>
      </c>
      <c r="S214" s="8" t="s">
        <v>46</v>
      </c>
      <c r="T214" s="8" t="s">
        <v>77</v>
      </c>
      <c r="U214" s="8" t="s">
        <v>37</v>
      </c>
      <c r="V214" s="8" t="s">
        <v>26</v>
      </c>
    </row>
    <row r="215" spans="1:22" x14ac:dyDescent="0.25">
      <c r="A215" s="8" t="s">
        <v>518</v>
      </c>
      <c r="B215" t="s">
        <v>517</v>
      </c>
      <c r="D215" s="8" t="s">
        <v>518</v>
      </c>
      <c r="E215" s="8" t="s">
        <v>528</v>
      </c>
      <c r="F215" s="8" t="s">
        <v>522</v>
      </c>
      <c r="G215" s="8" t="s">
        <v>518</v>
      </c>
      <c r="H215" s="8" t="s">
        <v>522</v>
      </c>
      <c r="J215" s="9" t="s">
        <v>521</v>
      </c>
      <c r="K215" s="9" t="s">
        <v>521</v>
      </c>
      <c r="L215" s="10">
        <v>35.368348897399997</v>
      </c>
      <c r="M215" s="11">
        <v>-76.116075614600007</v>
      </c>
      <c r="N215" s="10">
        <v>35.368348897399997</v>
      </c>
      <c r="O215" s="8">
        <v>2016</v>
      </c>
      <c r="R215" s="8" t="s">
        <v>26</v>
      </c>
      <c r="S215" s="8" t="s">
        <v>46</v>
      </c>
      <c r="T215" s="8" t="s">
        <v>77</v>
      </c>
      <c r="U215" s="8" t="s">
        <v>37</v>
      </c>
      <c r="V215" s="8" t="s">
        <v>26</v>
      </c>
    </row>
    <row r="216" spans="1:22" x14ac:dyDescent="0.25">
      <c r="A216" s="8" t="s">
        <v>529</v>
      </c>
      <c r="B216" t="s">
        <v>517</v>
      </c>
      <c r="D216" s="8" t="s">
        <v>529</v>
      </c>
      <c r="E216" s="8" t="s">
        <v>530</v>
      </c>
      <c r="F216" s="8" t="s">
        <v>531</v>
      </c>
      <c r="G216" s="8" t="s">
        <v>529</v>
      </c>
      <c r="H216" s="8" t="s">
        <v>531</v>
      </c>
      <c r="J216" s="9" t="s">
        <v>521</v>
      </c>
      <c r="K216" s="9" t="s">
        <v>521</v>
      </c>
      <c r="L216" s="10">
        <v>35.365624995499999</v>
      </c>
      <c r="M216" s="11">
        <v>-76.116722950600007</v>
      </c>
      <c r="N216" s="10">
        <v>35.365624995499999</v>
      </c>
      <c r="O216" s="8">
        <v>2004</v>
      </c>
      <c r="R216" s="8" t="s">
        <v>257</v>
      </c>
      <c r="S216" s="8" t="s">
        <v>46</v>
      </c>
      <c r="T216" s="8" t="s">
        <v>47</v>
      </c>
      <c r="U216" s="8" t="s">
        <v>37</v>
      </c>
      <c r="V216" s="8" t="s">
        <v>532</v>
      </c>
    </row>
    <row r="217" spans="1:22" x14ac:dyDescent="0.25">
      <c r="A217" s="8" t="s">
        <v>529</v>
      </c>
      <c r="B217" t="s">
        <v>517</v>
      </c>
      <c r="D217" s="8" t="s">
        <v>529</v>
      </c>
      <c r="E217" s="8" t="s">
        <v>530</v>
      </c>
      <c r="F217" s="8" t="s">
        <v>533</v>
      </c>
      <c r="G217" s="8" t="s">
        <v>529</v>
      </c>
      <c r="H217" s="8" t="s">
        <v>533</v>
      </c>
      <c r="J217" s="9" t="s">
        <v>521</v>
      </c>
      <c r="K217" s="9" t="s">
        <v>521</v>
      </c>
      <c r="L217" s="10">
        <v>35.365624995499999</v>
      </c>
      <c r="M217" s="11">
        <v>-76.116722950600007</v>
      </c>
      <c r="N217" s="10">
        <v>35.365624995499999</v>
      </c>
      <c r="O217" s="8">
        <v>2016</v>
      </c>
      <c r="R217" s="8" t="s">
        <v>257</v>
      </c>
      <c r="S217" s="8" t="s">
        <v>46</v>
      </c>
      <c r="T217" s="8" t="s">
        <v>47</v>
      </c>
      <c r="U217" s="8" t="s">
        <v>37</v>
      </c>
      <c r="V217" s="8" t="s">
        <v>532</v>
      </c>
    </row>
    <row r="218" spans="1:22" x14ac:dyDescent="0.25">
      <c r="A218" s="8" t="s">
        <v>529</v>
      </c>
      <c r="B218" t="s">
        <v>517</v>
      </c>
      <c r="D218" s="8" t="s">
        <v>529</v>
      </c>
      <c r="E218" s="8" t="s">
        <v>534</v>
      </c>
      <c r="F218" s="8" t="s">
        <v>531</v>
      </c>
      <c r="G218" s="8" t="s">
        <v>529</v>
      </c>
      <c r="H218" s="8" t="s">
        <v>531</v>
      </c>
      <c r="J218" s="9" t="s">
        <v>521</v>
      </c>
      <c r="K218" s="9" t="s">
        <v>521</v>
      </c>
      <c r="L218" s="10">
        <v>35.3667091306</v>
      </c>
      <c r="M218" s="11">
        <v>-76.1151700522</v>
      </c>
      <c r="N218" s="10">
        <v>35.3667091306</v>
      </c>
      <c r="O218" s="8">
        <v>2004</v>
      </c>
      <c r="R218" s="8" t="s">
        <v>257</v>
      </c>
      <c r="S218" s="8" t="s">
        <v>46</v>
      </c>
      <c r="T218" s="8" t="s">
        <v>47</v>
      </c>
      <c r="U218" s="8" t="s">
        <v>37</v>
      </c>
      <c r="V218" s="8" t="s">
        <v>532</v>
      </c>
    </row>
    <row r="219" spans="1:22" x14ac:dyDescent="0.25">
      <c r="A219" s="8" t="s">
        <v>529</v>
      </c>
      <c r="B219" t="s">
        <v>517</v>
      </c>
      <c r="D219" s="8" t="s">
        <v>529</v>
      </c>
      <c r="E219" s="8" t="s">
        <v>534</v>
      </c>
      <c r="F219" s="8" t="s">
        <v>533</v>
      </c>
      <c r="G219" s="8" t="s">
        <v>529</v>
      </c>
      <c r="H219" s="8" t="s">
        <v>533</v>
      </c>
      <c r="J219" s="9" t="s">
        <v>521</v>
      </c>
      <c r="K219" s="9" t="s">
        <v>521</v>
      </c>
      <c r="L219" s="10">
        <v>35.3667091306</v>
      </c>
      <c r="M219" s="11">
        <v>-76.1151700522</v>
      </c>
      <c r="N219" s="10">
        <v>35.3667091306</v>
      </c>
      <c r="O219" s="8">
        <v>2016</v>
      </c>
      <c r="R219" s="8" t="s">
        <v>257</v>
      </c>
      <c r="S219" s="8" t="s">
        <v>46</v>
      </c>
      <c r="T219" s="8" t="s">
        <v>47</v>
      </c>
      <c r="U219" s="8" t="s">
        <v>37</v>
      </c>
      <c r="V219" s="8" t="s">
        <v>532</v>
      </c>
    </row>
    <row r="220" spans="1:22" x14ac:dyDescent="0.25">
      <c r="A220" s="8" t="s">
        <v>529</v>
      </c>
      <c r="B220" t="s">
        <v>517</v>
      </c>
      <c r="D220" s="8" t="s">
        <v>529</v>
      </c>
      <c r="E220" s="8" t="s">
        <v>535</v>
      </c>
      <c r="F220" s="8" t="s">
        <v>531</v>
      </c>
      <c r="G220" s="8" t="s">
        <v>529</v>
      </c>
      <c r="H220" s="8" t="s">
        <v>531</v>
      </c>
      <c r="J220" s="9" t="s">
        <v>521</v>
      </c>
      <c r="K220" s="9" t="s">
        <v>521</v>
      </c>
      <c r="L220" s="10">
        <v>35.366338188599997</v>
      </c>
      <c r="M220" s="11">
        <v>-76.115793358000005</v>
      </c>
      <c r="N220" s="10">
        <v>35.366338188599997</v>
      </c>
      <c r="O220" s="8">
        <v>2004</v>
      </c>
      <c r="R220" s="8" t="s">
        <v>257</v>
      </c>
      <c r="S220" s="8" t="s">
        <v>46</v>
      </c>
      <c r="T220" s="8" t="s">
        <v>47</v>
      </c>
      <c r="U220" s="8" t="s">
        <v>37</v>
      </c>
      <c r="V220" s="8" t="s">
        <v>532</v>
      </c>
    </row>
    <row r="221" spans="1:22" x14ac:dyDescent="0.25">
      <c r="A221" s="8" t="s">
        <v>529</v>
      </c>
      <c r="B221" t="s">
        <v>517</v>
      </c>
      <c r="D221" s="8" t="s">
        <v>529</v>
      </c>
      <c r="E221" s="8" t="s">
        <v>535</v>
      </c>
      <c r="F221" s="8" t="s">
        <v>533</v>
      </c>
      <c r="G221" s="8" t="s">
        <v>529</v>
      </c>
      <c r="H221" s="8" t="s">
        <v>533</v>
      </c>
      <c r="J221" s="9" t="s">
        <v>521</v>
      </c>
      <c r="K221" s="9" t="s">
        <v>521</v>
      </c>
      <c r="L221" s="10">
        <v>35.366338188599997</v>
      </c>
      <c r="M221" s="11">
        <v>-76.115793358000005</v>
      </c>
      <c r="N221" s="10">
        <v>35.366338188599997</v>
      </c>
      <c r="O221" s="8">
        <v>2016</v>
      </c>
      <c r="R221" s="8" t="s">
        <v>257</v>
      </c>
      <c r="S221" s="8" t="s">
        <v>46</v>
      </c>
      <c r="T221" s="8" t="s">
        <v>47</v>
      </c>
      <c r="U221" s="8" t="s">
        <v>37</v>
      </c>
      <c r="V221" s="8" t="s">
        <v>532</v>
      </c>
    </row>
    <row r="222" spans="1:22" x14ac:dyDescent="0.25">
      <c r="A222" s="8" t="s">
        <v>529</v>
      </c>
      <c r="B222" t="s">
        <v>517</v>
      </c>
      <c r="D222" s="8" t="s">
        <v>529</v>
      </c>
      <c r="E222" s="8" t="s">
        <v>536</v>
      </c>
      <c r="F222" s="8" t="s">
        <v>531</v>
      </c>
      <c r="G222" s="8" t="s">
        <v>529</v>
      </c>
      <c r="H222" s="8" t="s">
        <v>531</v>
      </c>
      <c r="J222" s="9" t="s">
        <v>521</v>
      </c>
      <c r="K222" s="9" t="s">
        <v>521</v>
      </c>
      <c r="L222" s="10">
        <v>35.366623279099997</v>
      </c>
      <c r="M222" s="11">
        <v>-76.116605950500002</v>
      </c>
      <c r="N222" s="10">
        <v>35.366623279099997</v>
      </c>
      <c r="O222" s="8">
        <v>2004</v>
      </c>
      <c r="R222" s="8" t="s">
        <v>257</v>
      </c>
      <c r="S222" s="8" t="s">
        <v>46</v>
      </c>
      <c r="T222" s="8" t="s">
        <v>47</v>
      </c>
      <c r="U222" s="8" t="s">
        <v>37</v>
      </c>
      <c r="V222" s="8" t="s">
        <v>532</v>
      </c>
    </row>
    <row r="223" spans="1:22" x14ac:dyDescent="0.25">
      <c r="A223" s="8" t="s">
        <v>529</v>
      </c>
      <c r="B223" t="s">
        <v>517</v>
      </c>
      <c r="D223" s="8" t="s">
        <v>529</v>
      </c>
      <c r="E223" s="8" t="s">
        <v>536</v>
      </c>
      <c r="F223" s="8" t="s">
        <v>533</v>
      </c>
      <c r="G223" s="8" t="s">
        <v>529</v>
      </c>
      <c r="H223" s="8" t="s">
        <v>533</v>
      </c>
      <c r="J223" s="9" t="s">
        <v>521</v>
      </c>
      <c r="K223" s="9" t="s">
        <v>521</v>
      </c>
      <c r="L223" s="10">
        <v>35.366623279099997</v>
      </c>
      <c r="M223" s="11">
        <v>-76.116605950500002</v>
      </c>
      <c r="N223" s="10">
        <v>35.366623279099997</v>
      </c>
      <c r="O223" s="8">
        <v>2016</v>
      </c>
      <c r="R223" s="8" t="s">
        <v>257</v>
      </c>
      <c r="S223" s="8" t="s">
        <v>46</v>
      </c>
      <c r="T223" s="8" t="s">
        <v>47</v>
      </c>
      <c r="U223" s="8" t="s">
        <v>37</v>
      </c>
      <c r="V223" s="8" t="s">
        <v>532</v>
      </c>
    </row>
    <row r="224" spans="1:22" x14ac:dyDescent="0.25">
      <c r="A224" s="8" t="s">
        <v>529</v>
      </c>
      <c r="B224" t="s">
        <v>517</v>
      </c>
      <c r="D224" s="8" t="s">
        <v>529</v>
      </c>
      <c r="E224" s="8" t="s">
        <v>537</v>
      </c>
      <c r="F224" s="8" t="s">
        <v>531</v>
      </c>
      <c r="G224" s="8" t="s">
        <v>529</v>
      </c>
      <c r="H224" s="8" t="s">
        <v>531</v>
      </c>
      <c r="J224" s="9" t="s">
        <v>521</v>
      </c>
      <c r="K224" s="9" t="s">
        <v>521</v>
      </c>
      <c r="L224" s="10">
        <v>35.366045190599998</v>
      </c>
      <c r="M224" s="11">
        <v>-76.117282328399995</v>
      </c>
      <c r="N224" s="10">
        <v>35.366045190599998</v>
      </c>
      <c r="O224" s="8">
        <v>2004</v>
      </c>
      <c r="R224" s="8" t="s">
        <v>257</v>
      </c>
      <c r="S224" s="8" t="s">
        <v>46</v>
      </c>
      <c r="T224" s="8" t="s">
        <v>47</v>
      </c>
      <c r="U224" s="8" t="s">
        <v>37</v>
      </c>
      <c r="V224" s="8" t="s">
        <v>532</v>
      </c>
    </row>
    <row r="225" spans="1:22" x14ac:dyDescent="0.25">
      <c r="A225" s="8" t="s">
        <v>529</v>
      </c>
      <c r="B225" t="s">
        <v>517</v>
      </c>
      <c r="D225" s="8" t="s">
        <v>529</v>
      </c>
      <c r="E225" s="8" t="s">
        <v>537</v>
      </c>
      <c r="F225" s="8" t="s">
        <v>533</v>
      </c>
      <c r="G225" s="8" t="s">
        <v>529</v>
      </c>
      <c r="H225" s="8" t="s">
        <v>533</v>
      </c>
      <c r="J225" s="9" t="s">
        <v>521</v>
      </c>
      <c r="K225" s="9" t="s">
        <v>521</v>
      </c>
      <c r="L225" s="10">
        <v>35.366045190599998</v>
      </c>
      <c r="M225" s="11">
        <v>-76.117282328399995</v>
      </c>
      <c r="N225" s="10">
        <v>35.366045190599998</v>
      </c>
      <c r="O225" s="8">
        <v>2016</v>
      </c>
      <c r="R225" s="8" t="s">
        <v>257</v>
      </c>
      <c r="S225" s="8" t="s">
        <v>46</v>
      </c>
      <c r="T225" s="8" t="s">
        <v>47</v>
      </c>
      <c r="U225" s="8" t="s">
        <v>37</v>
      </c>
      <c r="V225" s="8" t="s">
        <v>532</v>
      </c>
    </row>
    <row r="226" spans="1:22" x14ac:dyDescent="0.25">
      <c r="A226" s="8" t="s">
        <v>529</v>
      </c>
      <c r="B226" t="s">
        <v>517</v>
      </c>
      <c r="D226" s="8" t="s">
        <v>529</v>
      </c>
      <c r="E226" s="8" t="s">
        <v>538</v>
      </c>
      <c r="F226" s="8" t="s">
        <v>531</v>
      </c>
      <c r="G226" s="8" t="s">
        <v>529</v>
      </c>
      <c r="H226" s="8" t="s">
        <v>531</v>
      </c>
      <c r="J226" s="9" t="s">
        <v>521</v>
      </c>
      <c r="K226" s="9" t="s">
        <v>521</v>
      </c>
      <c r="L226" s="10">
        <v>35.366531738600003</v>
      </c>
      <c r="M226" s="11">
        <v>-76.117240126799999</v>
      </c>
      <c r="N226" s="10">
        <v>35.366531738600003</v>
      </c>
      <c r="O226" s="8">
        <v>2004</v>
      </c>
      <c r="R226" s="8" t="s">
        <v>257</v>
      </c>
      <c r="S226" s="8" t="s">
        <v>46</v>
      </c>
      <c r="T226" s="8" t="s">
        <v>47</v>
      </c>
      <c r="U226" s="8" t="s">
        <v>37</v>
      </c>
      <c r="V226" s="8" t="s">
        <v>532</v>
      </c>
    </row>
    <row r="227" spans="1:22" x14ac:dyDescent="0.25">
      <c r="A227" s="8" t="s">
        <v>529</v>
      </c>
      <c r="B227" t="s">
        <v>517</v>
      </c>
      <c r="D227" s="8" t="s">
        <v>529</v>
      </c>
      <c r="E227" s="8" t="s">
        <v>538</v>
      </c>
      <c r="F227" s="8" t="s">
        <v>533</v>
      </c>
      <c r="G227" s="8" t="s">
        <v>529</v>
      </c>
      <c r="H227" s="8" t="s">
        <v>533</v>
      </c>
      <c r="J227" s="9" t="s">
        <v>521</v>
      </c>
      <c r="K227" s="9" t="s">
        <v>521</v>
      </c>
      <c r="L227" s="10">
        <v>35.366531738600003</v>
      </c>
      <c r="M227" s="11">
        <v>-76.117240126799999</v>
      </c>
      <c r="N227" s="10">
        <v>35.366531738600003</v>
      </c>
      <c r="O227" s="8">
        <v>2016</v>
      </c>
      <c r="R227" s="8" t="s">
        <v>257</v>
      </c>
      <c r="S227" s="8" t="s">
        <v>46</v>
      </c>
      <c r="T227" s="8" t="s">
        <v>47</v>
      </c>
      <c r="U227" s="8" t="s">
        <v>37</v>
      </c>
      <c r="V227" s="8" t="s">
        <v>532</v>
      </c>
    </row>
    <row r="228" spans="1:22" x14ac:dyDescent="0.25">
      <c r="A228" s="8" t="s">
        <v>529</v>
      </c>
      <c r="B228" t="s">
        <v>517</v>
      </c>
      <c r="D228" s="8" t="s">
        <v>529</v>
      </c>
      <c r="E228" s="8" t="s">
        <v>539</v>
      </c>
      <c r="F228" s="8" t="s">
        <v>531</v>
      </c>
      <c r="G228" s="8" t="s">
        <v>529</v>
      </c>
      <c r="H228" s="8" t="s">
        <v>531</v>
      </c>
      <c r="J228" s="9" t="s">
        <v>521</v>
      </c>
      <c r="K228" s="9" t="s">
        <v>521</v>
      </c>
      <c r="L228" s="10">
        <v>35.366084893199996</v>
      </c>
      <c r="M228" s="11">
        <v>-76.116573070599998</v>
      </c>
      <c r="N228" s="10">
        <v>35.366084893199996</v>
      </c>
      <c r="O228" s="8">
        <v>2004</v>
      </c>
      <c r="R228" s="8" t="s">
        <v>257</v>
      </c>
      <c r="S228" s="8" t="s">
        <v>46</v>
      </c>
      <c r="T228" s="8" t="s">
        <v>47</v>
      </c>
      <c r="U228" s="8" t="s">
        <v>37</v>
      </c>
      <c r="V228" s="8" t="s">
        <v>532</v>
      </c>
    </row>
    <row r="229" spans="1:22" x14ac:dyDescent="0.25">
      <c r="A229" s="8" t="s">
        <v>529</v>
      </c>
      <c r="B229" t="s">
        <v>517</v>
      </c>
      <c r="D229" s="8" t="s">
        <v>529</v>
      </c>
      <c r="E229" s="8" t="s">
        <v>539</v>
      </c>
      <c r="F229" s="8" t="s">
        <v>533</v>
      </c>
      <c r="G229" s="8" t="s">
        <v>529</v>
      </c>
      <c r="H229" s="8" t="s">
        <v>533</v>
      </c>
      <c r="J229" s="9" t="s">
        <v>521</v>
      </c>
      <c r="K229" s="9" t="s">
        <v>521</v>
      </c>
      <c r="L229" s="10">
        <v>35.366084893199996</v>
      </c>
      <c r="M229" s="11">
        <v>-76.116573070599998</v>
      </c>
      <c r="N229" s="10">
        <v>35.366084893199996</v>
      </c>
      <c r="O229" s="8">
        <v>2016</v>
      </c>
      <c r="R229" s="8" t="s">
        <v>257</v>
      </c>
      <c r="S229" s="8" t="s">
        <v>46</v>
      </c>
      <c r="T229" s="8" t="s">
        <v>47</v>
      </c>
      <c r="U229" s="8" t="s">
        <v>37</v>
      </c>
      <c r="V229" s="8" t="s">
        <v>532</v>
      </c>
    </row>
    <row r="230" spans="1:22" x14ac:dyDescent="0.25">
      <c r="A230" s="8" t="s">
        <v>540</v>
      </c>
      <c r="B230" t="s">
        <v>517</v>
      </c>
      <c r="D230" s="8" t="s">
        <v>540</v>
      </c>
      <c r="E230" s="8" t="s">
        <v>541</v>
      </c>
      <c r="F230" s="8" t="s">
        <v>542</v>
      </c>
      <c r="G230" s="8" t="s">
        <v>540</v>
      </c>
      <c r="H230" s="8" t="s">
        <v>542</v>
      </c>
      <c r="J230" s="9" t="s">
        <v>521</v>
      </c>
      <c r="K230" s="9" t="s">
        <v>521</v>
      </c>
      <c r="L230" s="10">
        <v>35.367567762299998</v>
      </c>
      <c r="M230" s="11">
        <v>-76.115523551699994</v>
      </c>
      <c r="N230" s="10">
        <v>35.367567762299998</v>
      </c>
      <c r="O230" s="8">
        <v>2004</v>
      </c>
      <c r="R230" s="8" t="s">
        <v>45</v>
      </c>
      <c r="S230" s="8" t="s">
        <v>46</v>
      </c>
      <c r="T230" s="8" t="s">
        <v>47</v>
      </c>
      <c r="U230" s="8" t="s">
        <v>37</v>
      </c>
      <c r="V230" s="8" t="s">
        <v>543</v>
      </c>
    </row>
    <row r="231" spans="1:22" x14ac:dyDescent="0.25">
      <c r="A231" s="8" t="s">
        <v>540</v>
      </c>
      <c r="B231" t="s">
        <v>517</v>
      </c>
      <c r="D231" s="8" t="s">
        <v>540</v>
      </c>
      <c r="E231" s="8" t="s">
        <v>541</v>
      </c>
      <c r="F231" s="8" t="s">
        <v>544</v>
      </c>
      <c r="G231" s="8" t="s">
        <v>540</v>
      </c>
      <c r="H231" s="8" t="s">
        <v>544</v>
      </c>
      <c r="J231" s="9" t="s">
        <v>521</v>
      </c>
      <c r="K231" s="9" t="s">
        <v>521</v>
      </c>
      <c r="L231" s="10">
        <v>35.367567762299998</v>
      </c>
      <c r="M231" s="11">
        <v>-76.115523551699994</v>
      </c>
      <c r="N231" s="10">
        <v>35.367567762299998</v>
      </c>
      <c r="O231" s="8">
        <v>2016</v>
      </c>
      <c r="R231" s="8" t="s">
        <v>45</v>
      </c>
      <c r="S231" s="8" t="s">
        <v>46</v>
      </c>
      <c r="T231" s="8" t="s">
        <v>47</v>
      </c>
      <c r="U231" s="8" t="s">
        <v>37</v>
      </c>
      <c r="V231" s="8" t="s">
        <v>543</v>
      </c>
    </row>
    <row r="232" spans="1:22" x14ac:dyDescent="0.25">
      <c r="A232" s="8" t="s">
        <v>540</v>
      </c>
      <c r="B232" t="s">
        <v>517</v>
      </c>
      <c r="D232" s="8" t="s">
        <v>540</v>
      </c>
      <c r="E232" s="8" t="s">
        <v>545</v>
      </c>
      <c r="F232" s="8" t="s">
        <v>542</v>
      </c>
      <c r="G232" s="8" t="s">
        <v>540</v>
      </c>
      <c r="H232" s="8" t="s">
        <v>542</v>
      </c>
      <c r="J232" s="9" t="s">
        <v>521</v>
      </c>
      <c r="K232" s="9" t="s">
        <v>521</v>
      </c>
      <c r="L232" s="10">
        <v>35.366192423000001</v>
      </c>
      <c r="M232" s="11">
        <v>-76.118807422700002</v>
      </c>
      <c r="N232" s="10">
        <v>35.366192423000001</v>
      </c>
      <c r="O232" s="8">
        <v>2004</v>
      </c>
      <c r="R232" s="8" t="s">
        <v>45</v>
      </c>
      <c r="S232" s="8" t="s">
        <v>46</v>
      </c>
      <c r="T232" s="8" t="s">
        <v>47</v>
      </c>
      <c r="U232" s="8" t="s">
        <v>37</v>
      </c>
      <c r="V232" s="8" t="s">
        <v>543</v>
      </c>
    </row>
    <row r="233" spans="1:22" x14ac:dyDescent="0.25">
      <c r="A233" s="8" t="s">
        <v>540</v>
      </c>
      <c r="B233" t="s">
        <v>517</v>
      </c>
      <c r="D233" s="8" t="s">
        <v>540</v>
      </c>
      <c r="E233" s="8" t="s">
        <v>545</v>
      </c>
      <c r="F233" s="8" t="s">
        <v>544</v>
      </c>
      <c r="G233" s="8" t="s">
        <v>540</v>
      </c>
      <c r="H233" s="8" t="s">
        <v>544</v>
      </c>
      <c r="J233" s="9" t="s">
        <v>521</v>
      </c>
      <c r="K233" s="9" t="s">
        <v>521</v>
      </c>
      <c r="L233" s="10">
        <v>35.366192423000001</v>
      </c>
      <c r="M233" s="11">
        <v>-76.118807422700002</v>
      </c>
      <c r="N233" s="10">
        <v>35.366192423000001</v>
      </c>
      <c r="O233" s="8">
        <v>2016</v>
      </c>
      <c r="R233" s="8" t="s">
        <v>45</v>
      </c>
      <c r="S233" s="8" t="s">
        <v>46</v>
      </c>
      <c r="T233" s="8" t="s">
        <v>47</v>
      </c>
      <c r="U233" s="8" t="s">
        <v>37</v>
      </c>
      <c r="V233" s="8" t="s">
        <v>543</v>
      </c>
    </row>
    <row r="234" spans="1:22" x14ac:dyDescent="0.25">
      <c r="A234" s="8" t="s">
        <v>540</v>
      </c>
      <c r="B234" t="s">
        <v>517</v>
      </c>
      <c r="D234" s="8" t="s">
        <v>540</v>
      </c>
      <c r="E234" s="8" t="s">
        <v>546</v>
      </c>
      <c r="F234" s="8" t="s">
        <v>542</v>
      </c>
      <c r="G234" s="8" t="s">
        <v>540</v>
      </c>
      <c r="H234" s="8" t="s">
        <v>542</v>
      </c>
      <c r="J234" s="9" t="s">
        <v>521</v>
      </c>
      <c r="K234" s="9" t="s">
        <v>521</v>
      </c>
      <c r="L234" s="10">
        <v>35.367550693799998</v>
      </c>
      <c r="M234" s="11">
        <v>-76.116619751599998</v>
      </c>
      <c r="N234" s="10">
        <v>35.367550693799998</v>
      </c>
      <c r="O234" s="8">
        <v>2004</v>
      </c>
      <c r="R234" s="8" t="s">
        <v>45</v>
      </c>
      <c r="S234" s="8" t="s">
        <v>46</v>
      </c>
      <c r="T234" s="8" t="s">
        <v>47</v>
      </c>
      <c r="U234" s="8" t="s">
        <v>37</v>
      </c>
      <c r="V234" s="8" t="s">
        <v>543</v>
      </c>
    </row>
    <row r="235" spans="1:22" x14ac:dyDescent="0.25">
      <c r="A235" s="8" t="s">
        <v>540</v>
      </c>
      <c r="B235" t="s">
        <v>517</v>
      </c>
      <c r="D235" s="8" t="s">
        <v>540</v>
      </c>
      <c r="E235" s="8" t="s">
        <v>546</v>
      </c>
      <c r="F235" s="8" t="s">
        <v>544</v>
      </c>
      <c r="G235" s="8" t="s">
        <v>540</v>
      </c>
      <c r="H235" s="8" t="s">
        <v>544</v>
      </c>
      <c r="J235" s="9" t="s">
        <v>521</v>
      </c>
      <c r="K235" s="9" t="s">
        <v>521</v>
      </c>
      <c r="L235" s="10">
        <v>35.367550693799998</v>
      </c>
      <c r="M235" s="11">
        <v>-76.116619751599998</v>
      </c>
      <c r="N235" s="10">
        <v>35.367550693799998</v>
      </c>
      <c r="O235" s="8">
        <v>2016</v>
      </c>
      <c r="R235" s="8" t="s">
        <v>45</v>
      </c>
      <c r="S235" s="8" t="s">
        <v>46</v>
      </c>
      <c r="T235" s="8" t="s">
        <v>47</v>
      </c>
      <c r="U235" s="8" t="s">
        <v>37</v>
      </c>
      <c r="V235" s="8" t="s">
        <v>543</v>
      </c>
    </row>
    <row r="236" spans="1:22" x14ac:dyDescent="0.25">
      <c r="A236" s="8" t="s">
        <v>540</v>
      </c>
      <c r="B236" t="s">
        <v>517</v>
      </c>
      <c r="D236" s="8" t="s">
        <v>540</v>
      </c>
      <c r="E236" s="8" t="s">
        <v>547</v>
      </c>
      <c r="F236" s="8" t="s">
        <v>542</v>
      </c>
      <c r="G236" s="8" t="s">
        <v>540</v>
      </c>
      <c r="H236" s="8" t="s">
        <v>542</v>
      </c>
      <c r="J236" s="9" t="s">
        <v>521</v>
      </c>
      <c r="K236" s="9" t="s">
        <v>521</v>
      </c>
      <c r="L236" s="10">
        <v>35.3667957388</v>
      </c>
      <c r="M236" s="11">
        <v>-76.117788871499997</v>
      </c>
      <c r="N236" s="10">
        <v>35.3667957388</v>
      </c>
      <c r="O236" s="8">
        <v>2004</v>
      </c>
      <c r="R236" s="8" t="s">
        <v>45</v>
      </c>
      <c r="S236" s="8" t="s">
        <v>46</v>
      </c>
      <c r="T236" s="8" t="s">
        <v>47</v>
      </c>
      <c r="U236" s="8" t="s">
        <v>37</v>
      </c>
      <c r="V236" s="8" t="s">
        <v>543</v>
      </c>
    </row>
    <row r="237" spans="1:22" x14ac:dyDescent="0.25">
      <c r="A237" s="8" t="s">
        <v>540</v>
      </c>
      <c r="B237" t="s">
        <v>517</v>
      </c>
      <c r="D237" s="8" t="s">
        <v>540</v>
      </c>
      <c r="E237" s="8" t="s">
        <v>547</v>
      </c>
      <c r="F237" s="8" t="s">
        <v>544</v>
      </c>
      <c r="G237" s="8" t="s">
        <v>540</v>
      </c>
      <c r="H237" s="8" t="s">
        <v>544</v>
      </c>
      <c r="J237" s="9" t="s">
        <v>521</v>
      </c>
      <c r="K237" s="9" t="s">
        <v>521</v>
      </c>
      <c r="L237" s="10">
        <v>35.3667957388</v>
      </c>
      <c r="M237" s="11">
        <v>-76.117788871499997</v>
      </c>
      <c r="N237" s="10">
        <v>35.3667957388</v>
      </c>
      <c r="O237" s="8">
        <v>2016</v>
      </c>
      <c r="R237" s="8" t="s">
        <v>45</v>
      </c>
      <c r="S237" s="8" t="s">
        <v>46</v>
      </c>
      <c r="T237" s="8" t="s">
        <v>47</v>
      </c>
      <c r="U237" s="8" t="s">
        <v>37</v>
      </c>
      <c r="V237" s="8" t="s">
        <v>543</v>
      </c>
    </row>
    <row r="238" spans="1:22" x14ac:dyDescent="0.25">
      <c r="A238" s="8" t="s">
        <v>540</v>
      </c>
      <c r="B238" t="s">
        <v>517</v>
      </c>
      <c r="D238" s="8" t="s">
        <v>540</v>
      </c>
      <c r="E238" s="8" t="s">
        <v>548</v>
      </c>
      <c r="F238" s="8" t="s">
        <v>542</v>
      </c>
      <c r="G238" s="8" t="s">
        <v>540</v>
      </c>
      <c r="H238" s="8" t="s">
        <v>542</v>
      </c>
      <c r="J238" s="9" t="s">
        <v>521</v>
      </c>
      <c r="K238" s="9" t="s">
        <v>521</v>
      </c>
      <c r="L238" s="10">
        <v>35.366199413399997</v>
      </c>
      <c r="M238" s="11">
        <v>-76.118340687699998</v>
      </c>
      <c r="N238" s="10">
        <v>35.366199413399997</v>
      </c>
      <c r="O238" s="8">
        <v>2004</v>
      </c>
      <c r="R238" s="8" t="s">
        <v>45</v>
      </c>
      <c r="S238" s="8" t="s">
        <v>46</v>
      </c>
      <c r="T238" s="8" t="s">
        <v>47</v>
      </c>
      <c r="U238" s="8" t="s">
        <v>37</v>
      </c>
      <c r="V238" s="8" t="s">
        <v>543</v>
      </c>
    </row>
    <row r="239" spans="1:22" x14ac:dyDescent="0.25">
      <c r="A239" s="8" t="s">
        <v>540</v>
      </c>
      <c r="B239" t="s">
        <v>517</v>
      </c>
      <c r="D239" s="8" t="s">
        <v>540</v>
      </c>
      <c r="E239" s="8" t="s">
        <v>548</v>
      </c>
      <c r="F239" s="8" t="s">
        <v>544</v>
      </c>
      <c r="G239" s="8" t="s">
        <v>540</v>
      </c>
      <c r="H239" s="8" t="s">
        <v>544</v>
      </c>
      <c r="J239" s="9" t="s">
        <v>521</v>
      </c>
      <c r="K239" s="9" t="s">
        <v>521</v>
      </c>
      <c r="L239" s="10">
        <v>35.366199413399997</v>
      </c>
      <c r="M239" s="11">
        <v>-76.118340687699998</v>
      </c>
      <c r="N239" s="10">
        <v>35.366199413399997</v>
      </c>
      <c r="O239" s="8">
        <v>2016</v>
      </c>
      <c r="R239" s="8" t="s">
        <v>45</v>
      </c>
      <c r="S239" s="8" t="s">
        <v>46</v>
      </c>
      <c r="T239" s="8" t="s">
        <v>47</v>
      </c>
      <c r="U239" s="8" t="s">
        <v>37</v>
      </c>
      <c r="V239" s="8" t="s">
        <v>543</v>
      </c>
    </row>
    <row r="240" spans="1:22" x14ac:dyDescent="0.25">
      <c r="A240" s="8" t="s">
        <v>540</v>
      </c>
      <c r="B240" t="s">
        <v>517</v>
      </c>
      <c r="D240" s="8" t="s">
        <v>540</v>
      </c>
      <c r="E240" s="8" t="s">
        <v>549</v>
      </c>
      <c r="F240" s="8" t="s">
        <v>542</v>
      </c>
      <c r="G240" s="8" t="s">
        <v>540</v>
      </c>
      <c r="H240" s="8" t="s">
        <v>542</v>
      </c>
      <c r="J240" s="9" t="s">
        <v>521</v>
      </c>
      <c r="K240" s="9" t="s">
        <v>521</v>
      </c>
      <c r="L240" s="10">
        <v>35.367416808900003</v>
      </c>
      <c r="M240" s="11">
        <v>-76.116065017500006</v>
      </c>
      <c r="N240" s="10">
        <v>35.367416808900003</v>
      </c>
      <c r="O240" s="8">
        <v>2004</v>
      </c>
      <c r="R240" s="8" t="s">
        <v>45</v>
      </c>
      <c r="S240" s="8" t="s">
        <v>46</v>
      </c>
      <c r="T240" s="8" t="s">
        <v>47</v>
      </c>
      <c r="U240" s="8" t="s">
        <v>37</v>
      </c>
      <c r="V240" s="8" t="s">
        <v>543</v>
      </c>
    </row>
    <row r="241" spans="1:22" x14ac:dyDescent="0.25">
      <c r="A241" s="8" t="s">
        <v>540</v>
      </c>
      <c r="B241" t="s">
        <v>517</v>
      </c>
      <c r="D241" s="8" t="s">
        <v>540</v>
      </c>
      <c r="E241" s="8" t="s">
        <v>549</v>
      </c>
      <c r="F241" s="8" t="s">
        <v>544</v>
      </c>
      <c r="G241" s="8" t="s">
        <v>540</v>
      </c>
      <c r="H241" s="8" t="s">
        <v>544</v>
      </c>
      <c r="J241" s="9" t="s">
        <v>521</v>
      </c>
      <c r="K241" s="9" t="s">
        <v>521</v>
      </c>
      <c r="L241" s="10">
        <v>35.367416808900003</v>
      </c>
      <c r="M241" s="11">
        <v>-76.116065017500006</v>
      </c>
      <c r="N241" s="10">
        <v>35.367416808900003</v>
      </c>
      <c r="O241" s="8">
        <v>2016</v>
      </c>
      <c r="R241" s="8" t="s">
        <v>45</v>
      </c>
      <c r="S241" s="8" t="s">
        <v>46</v>
      </c>
      <c r="T241" s="8" t="s">
        <v>47</v>
      </c>
      <c r="U241" s="8" t="s">
        <v>37</v>
      </c>
      <c r="V241" s="8" t="s">
        <v>543</v>
      </c>
    </row>
    <row r="242" spans="1:22" x14ac:dyDescent="0.25">
      <c r="A242" s="8" t="s">
        <v>540</v>
      </c>
      <c r="B242" t="s">
        <v>517</v>
      </c>
      <c r="D242" s="8" t="s">
        <v>540</v>
      </c>
      <c r="E242" s="8" t="s">
        <v>550</v>
      </c>
      <c r="F242" s="8" t="s">
        <v>542</v>
      </c>
      <c r="G242" s="8" t="s">
        <v>540</v>
      </c>
      <c r="H242" s="8" t="s">
        <v>542</v>
      </c>
      <c r="J242" s="9" t="s">
        <v>521</v>
      </c>
      <c r="K242" s="9" t="s">
        <v>521</v>
      </c>
      <c r="L242" s="10">
        <v>35.367589332100003</v>
      </c>
      <c r="M242" s="11">
        <v>-76.117261806900004</v>
      </c>
      <c r="N242" s="10">
        <v>35.367589332100003</v>
      </c>
      <c r="O242" s="8">
        <v>2004</v>
      </c>
      <c r="R242" s="8" t="s">
        <v>45</v>
      </c>
      <c r="S242" s="8" t="s">
        <v>46</v>
      </c>
      <c r="T242" s="8" t="s">
        <v>47</v>
      </c>
      <c r="U242" s="8" t="s">
        <v>37</v>
      </c>
      <c r="V242" s="8" t="s">
        <v>543</v>
      </c>
    </row>
    <row r="243" spans="1:22" x14ac:dyDescent="0.25">
      <c r="A243" s="8" t="s">
        <v>540</v>
      </c>
      <c r="B243" t="s">
        <v>517</v>
      </c>
      <c r="D243" s="8" t="s">
        <v>540</v>
      </c>
      <c r="E243" s="8" t="s">
        <v>550</v>
      </c>
      <c r="F243" s="8" t="s">
        <v>544</v>
      </c>
      <c r="G243" s="8" t="s">
        <v>540</v>
      </c>
      <c r="H243" s="8" t="s">
        <v>544</v>
      </c>
      <c r="J243" s="9" t="s">
        <v>521</v>
      </c>
      <c r="K243" s="9" t="s">
        <v>521</v>
      </c>
      <c r="L243" s="10">
        <v>35.367589332100003</v>
      </c>
      <c r="M243" s="11">
        <v>-76.117261806900004</v>
      </c>
      <c r="N243" s="10">
        <v>35.367589332100003</v>
      </c>
      <c r="O243" s="8">
        <v>2016</v>
      </c>
      <c r="R243" s="8" t="s">
        <v>45</v>
      </c>
      <c r="S243" s="8" t="s">
        <v>46</v>
      </c>
      <c r="T243" s="8" t="s">
        <v>47</v>
      </c>
      <c r="U243" s="8" t="s">
        <v>37</v>
      </c>
      <c r="V243" s="8" t="s">
        <v>543</v>
      </c>
    </row>
    <row r="244" spans="1:22" x14ac:dyDescent="0.25">
      <c r="A244" s="8" t="s">
        <v>551</v>
      </c>
      <c r="B244" t="s">
        <v>517</v>
      </c>
      <c r="D244" s="8" t="s">
        <v>551</v>
      </c>
      <c r="E244" s="8" t="s">
        <v>552</v>
      </c>
      <c r="F244" s="8" t="s">
        <v>553</v>
      </c>
      <c r="G244" s="8" t="s">
        <v>551</v>
      </c>
      <c r="H244" s="8" t="s">
        <v>553</v>
      </c>
      <c r="J244" s="9" t="s">
        <v>554</v>
      </c>
      <c r="K244" s="9" t="s">
        <v>554</v>
      </c>
      <c r="L244" s="10">
        <v>35.6014445044</v>
      </c>
      <c r="M244" s="11">
        <v>-75.852631772500004</v>
      </c>
      <c r="N244" s="10">
        <v>35.6014445044</v>
      </c>
      <c r="O244" s="8">
        <v>2004</v>
      </c>
      <c r="R244" s="8" t="s">
        <v>26</v>
      </c>
      <c r="S244" s="8" t="s">
        <v>46</v>
      </c>
      <c r="T244" s="8" t="s">
        <v>77</v>
      </c>
      <c r="U244" s="8" t="s">
        <v>37</v>
      </c>
      <c r="V244" s="8" t="s">
        <v>26</v>
      </c>
    </row>
    <row r="245" spans="1:22" x14ac:dyDescent="0.25">
      <c r="A245" s="8" t="s">
        <v>551</v>
      </c>
      <c r="B245" t="s">
        <v>517</v>
      </c>
      <c r="D245" s="8" t="s">
        <v>551</v>
      </c>
      <c r="E245" s="8" t="s">
        <v>552</v>
      </c>
      <c r="F245" s="8" t="s">
        <v>555</v>
      </c>
      <c r="G245" s="8" t="s">
        <v>551</v>
      </c>
      <c r="H245" s="8" t="s">
        <v>555</v>
      </c>
      <c r="J245" s="9" t="s">
        <v>554</v>
      </c>
      <c r="K245" s="9" t="s">
        <v>554</v>
      </c>
      <c r="L245" s="10">
        <v>35.6014445044</v>
      </c>
      <c r="M245" s="11">
        <v>-75.852631772500004</v>
      </c>
      <c r="N245" s="10">
        <v>35.6014445044</v>
      </c>
      <c r="O245" s="8">
        <v>2017</v>
      </c>
      <c r="R245" s="8" t="s">
        <v>26</v>
      </c>
      <c r="S245" s="8" t="s">
        <v>46</v>
      </c>
      <c r="T245" s="8" t="s">
        <v>77</v>
      </c>
      <c r="U245" s="8" t="s">
        <v>37</v>
      </c>
      <c r="V245" s="8" t="s">
        <v>26</v>
      </c>
    </row>
    <row r="246" spans="1:22" x14ac:dyDescent="0.25">
      <c r="A246" s="8" t="s">
        <v>551</v>
      </c>
      <c r="B246" t="s">
        <v>517</v>
      </c>
      <c r="D246" s="8" t="s">
        <v>551</v>
      </c>
      <c r="E246" s="8" t="s">
        <v>556</v>
      </c>
      <c r="F246" s="8" t="s">
        <v>553</v>
      </c>
      <c r="G246" s="8" t="s">
        <v>551</v>
      </c>
      <c r="H246" s="8" t="s">
        <v>553</v>
      </c>
      <c r="J246" s="9" t="s">
        <v>554</v>
      </c>
      <c r="K246" s="9" t="s">
        <v>554</v>
      </c>
      <c r="L246" s="10">
        <v>35.602776760200001</v>
      </c>
      <c r="M246" s="11">
        <v>-75.853919250800004</v>
      </c>
      <c r="N246" s="10">
        <v>35.602776760200001</v>
      </c>
      <c r="O246" s="8">
        <v>2004</v>
      </c>
      <c r="R246" s="8" t="s">
        <v>26</v>
      </c>
      <c r="S246" s="8" t="s">
        <v>46</v>
      </c>
      <c r="T246" s="8" t="s">
        <v>77</v>
      </c>
      <c r="U246" s="8" t="s">
        <v>37</v>
      </c>
      <c r="V246" s="8" t="s">
        <v>26</v>
      </c>
    </row>
    <row r="247" spans="1:22" x14ac:dyDescent="0.25">
      <c r="A247" s="8" t="s">
        <v>551</v>
      </c>
      <c r="B247" t="s">
        <v>517</v>
      </c>
      <c r="D247" s="8" t="s">
        <v>551</v>
      </c>
      <c r="E247" s="8" t="s">
        <v>556</v>
      </c>
      <c r="F247" s="8" t="s">
        <v>555</v>
      </c>
      <c r="G247" s="8" t="s">
        <v>551</v>
      </c>
      <c r="H247" s="8" t="s">
        <v>555</v>
      </c>
      <c r="J247" s="9" t="s">
        <v>554</v>
      </c>
      <c r="K247" s="9" t="s">
        <v>554</v>
      </c>
      <c r="L247" s="10">
        <v>35.602776760200001</v>
      </c>
      <c r="M247" s="11">
        <v>-75.853919250800004</v>
      </c>
      <c r="N247" s="10">
        <v>35.602776760200001</v>
      </c>
      <c r="O247" s="8">
        <v>2017</v>
      </c>
      <c r="R247" s="8" t="s">
        <v>26</v>
      </c>
      <c r="S247" s="8" t="s">
        <v>46</v>
      </c>
      <c r="T247" s="8" t="s">
        <v>77</v>
      </c>
      <c r="U247" s="8" t="s">
        <v>37</v>
      </c>
      <c r="V247" s="8" t="s">
        <v>26</v>
      </c>
    </row>
    <row r="248" spans="1:22" x14ac:dyDescent="0.25">
      <c r="A248" s="8" t="s">
        <v>551</v>
      </c>
      <c r="B248" t="s">
        <v>517</v>
      </c>
      <c r="D248" s="8" t="s">
        <v>551</v>
      </c>
      <c r="E248" s="8" t="s">
        <v>557</v>
      </c>
      <c r="F248" s="8" t="s">
        <v>553</v>
      </c>
      <c r="G248" s="8" t="s">
        <v>551</v>
      </c>
      <c r="H248" s="8" t="s">
        <v>553</v>
      </c>
      <c r="J248" s="9" t="s">
        <v>554</v>
      </c>
      <c r="K248" s="9" t="s">
        <v>554</v>
      </c>
      <c r="L248" s="10">
        <v>35.602436892599997</v>
      </c>
      <c r="M248" s="11">
        <v>-75.852433485700004</v>
      </c>
      <c r="N248" s="10">
        <v>35.602436892599997</v>
      </c>
      <c r="O248" s="8">
        <v>2004</v>
      </c>
      <c r="R248" s="8" t="s">
        <v>26</v>
      </c>
      <c r="S248" s="8" t="s">
        <v>46</v>
      </c>
      <c r="T248" s="8" t="s">
        <v>77</v>
      </c>
      <c r="U248" s="8" t="s">
        <v>37</v>
      </c>
      <c r="V248" s="8" t="s">
        <v>26</v>
      </c>
    </row>
    <row r="249" spans="1:22" x14ac:dyDescent="0.25">
      <c r="A249" s="8" t="s">
        <v>551</v>
      </c>
      <c r="B249" t="s">
        <v>517</v>
      </c>
      <c r="D249" s="8" t="s">
        <v>551</v>
      </c>
      <c r="E249" s="8" t="s">
        <v>557</v>
      </c>
      <c r="F249" s="8" t="s">
        <v>555</v>
      </c>
      <c r="G249" s="8" t="s">
        <v>551</v>
      </c>
      <c r="H249" s="8" t="s">
        <v>555</v>
      </c>
      <c r="J249" s="9" t="s">
        <v>554</v>
      </c>
      <c r="K249" s="9" t="s">
        <v>554</v>
      </c>
      <c r="L249" s="10">
        <v>35.602436892599997</v>
      </c>
      <c r="M249" s="11">
        <v>-75.852433485700004</v>
      </c>
      <c r="N249" s="10">
        <v>35.602436892599997</v>
      </c>
      <c r="O249" s="8">
        <v>2017</v>
      </c>
      <c r="R249" s="8" t="s">
        <v>26</v>
      </c>
      <c r="S249" s="8" t="s">
        <v>46</v>
      </c>
      <c r="T249" s="8" t="s">
        <v>77</v>
      </c>
      <c r="U249" s="8" t="s">
        <v>37</v>
      </c>
      <c r="V249" s="8" t="s">
        <v>26</v>
      </c>
    </row>
    <row r="250" spans="1:22" x14ac:dyDescent="0.25">
      <c r="A250" s="8" t="s">
        <v>551</v>
      </c>
      <c r="B250" t="s">
        <v>517</v>
      </c>
      <c r="D250" s="8" t="s">
        <v>551</v>
      </c>
      <c r="E250" s="8" t="s">
        <v>558</v>
      </c>
      <c r="F250" s="8" t="s">
        <v>553</v>
      </c>
      <c r="G250" s="8" t="s">
        <v>551</v>
      </c>
      <c r="H250" s="8" t="s">
        <v>553</v>
      </c>
      <c r="J250" s="9" t="s">
        <v>554</v>
      </c>
      <c r="K250" s="9" t="s">
        <v>554</v>
      </c>
      <c r="L250" s="10">
        <v>35.601868187299999</v>
      </c>
      <c r="M250" s="11">
        <v>-75.853054669200006</v>
      </c>
      <c r="N250" s="10">
        <v>35.601868187299999</v>
      </c>
      <c r="O250" s="8">
        <v>2004</v>
      </c>
      <c r="R250" s="8" t="s">
        <v>26</v>
      </c>
      <c r="S250" s="8" t="s">
        <v>46</v>
      </c>
      <c r="T250" s="8" t="s">
        <v>77</v>
      </c>
      <c r="U250" s="8" t="s">
        <v>37</v>
      </c>
      <c r="V250" s="8" t="s">
        <v>26</v>
      </c>
    </row>
    <row r="251" spans="1:22" x14ac:dyDescent="0.25">
      <c r="A251" s="8" t="s">
        <v>551</v>
      </c>
      <c r="B251" t="s">
        <v>517</v>
      </c>
      <c r="D251" s="8" t="s">
        <v>551</v>
      </c>
      <c r="E251" s="8" t="s">
        <v>558</v>
      </c>
      <c r="F251" s="8" t="s">
        <v>555</v>
      </c>
      <c r="G251" s="8" t="s">
        <v>551</v>
      </c>
      <c r="H251" s="8" t="s">
        <v>555</v>
      </c>
      <c r="J251" s="9" t="s">
        <v>554</v>
      </c>
      <c r="K251" s="9" t="s">
        <v>554</v>
      </c>
      <c r="L251" s="10">
        <v>35.601868187299999</v>
      </c>
      <c r="M251" s="11">
        <v>-75.853054669200006</v>
      </c>
      <c r="N251" s="10">
        <v>35.601868187299999</v>
      </c>
      <c r="O251" s="8">
        <v>2017</v>
      </c>
      <c r="R251" s="8" t="s">
        <v>26</v>
      </c>
      <c r="S251" s="8" t="s">
        <v>46</v>
      </c>
      <c r="T251" s="8" t="s">
        <v>77</v>
      </c>
      <c r="U251" s="8" t="s">
        <v>37</v>
      </c>
      <c r="V251" s="8" t="s">
        <v>26</v>
      </c>
    </row>
    <row r="252" spans="1:22" x14ac:dyDescent="0.25">
      <c r="A252" s="8" t="s">
        <v>551</v>
      </c>
      <c r="B252" t="s">
        <v>517</v>
      </c>
      <c r="D252" s="8" t="s">
        <v>551</v>
      </c>
      <c r="E252" s="8" t="s">
        <v>559</v>
      </c>
      <c r="F252" s="8" t="s">
        <v>553</v>
      </c>
      <c r="G252" s="8" t="s">
        <v>551</v>
      </c>
      <c r="H252" s="8" t="s">
        <v>553</v>
      </c>
      <c r="J252" s="9" t="s">
        <v>554</v>
      </c>
      <c r="K252" s="9" t="s">
        <v>554</v>
      </c>
      <c r="L252" s="10">
        <v>35.6010513222</v>
      </c>
      <c r="M252" s="11">
        <v>-75.851063310800001</v>
      </c>
      <c r="N252" s="10">
        <v>35.6010513222</v>
      </c>
      <c r="O252" s="8">
        <v>2004</v>
      </c>
      <c r="R252" s="8" t="s">
        <v>26</v>
      </c>
      <c r="S252" s="8" t="s">
        <v>46</v>
      </c>
      <c r="T252" s="8" t="s">
        <v>77</v>
      </c>
      <c r="U252" s="8" t="s">
        <v>37</v>
      </c>
      <c r="V252" s="8" t="s">
        <v>26</v>
      </c>
    </row>
    <row r="253" spans="1:22" x14ac:dyDescent="0.25">
      <c r="A253" s="8" t="s">
        <v>551</v>
      </c>
      <c r="B253" t="s">
        <v>517</v>
      </c>
      <c r="D253" s="8" t="s">
        <v>551</v>
      </c>
      <c r="E253" s="8" t="s">
        <v>559</v>
      </c>
      <c r="F253" s="8" t="s">
        <v>555</v>
      </c>
      <c r="G253" s="8" t="s">
        <v>551</v>
      </c>
      <c r="H253" s="8" t="s">
        <v>555</v>
      </c>
      <c r="J253" s="9" t="s">
        <v>554</v>
      </c>
      <c r="K253" s="9" t="s">
        <v>554</v>
      </c>
      <c r="L253" s="10">
        <v>35.6010513222</v>
      </c>
      <c r="M253" s="11">
        <v>-75.851063310800001</v>
      </c>
      <c r="N253" s="10">
        <v>35.6010513222</v>
      </c>
      <c r="O253" s="8">
        <v>2017</v>
      </c>
      <c r="R253" s="8" t="s">
        <v>26</v>
      </c>
      <c r="S253" s="8" t="s">
        <v>46</v>
      </c>
      <c r="T253" s="8" t="s">
        <v>77</v>
      </c>
      <c r="U253" s="8" t="s">
        <v>37</v>
      </c>
      <c r="V253" s="8" t="s">
        <v>26</v>
      </c>
    </row>
    <row r="254" spans="1:22" x14ac:dyDescent="0.25">
      <c r="A254" s="8" t="s">
        <v>551</v>
      </c>
      <c r="B254" t="s">
        <v>517</v>
      </c>
      <c r="D254" s="8" t="s">
        <v>551</v>
      </c>
      <c r="E254" s="8" t="s">
        <v>560</v>
      </c>
      <c r="F254" s="8" t="s">
        <v>553</v>
      </c>
      <c r="G254" s="8" t="s">
        <v>551</v>
      </c>
      <c r="H254" s="8" t="s">
        <v>553</v>
      </c>
      <c r="J254" s="9" t="s">
        <v>554</v>
      </c>
      <c r="K254" s="9" t="s">
        <v>554</v>
      </c>
      <c r="L254" s="10">
        <v>35.602237353</v>
      </c>
      <c r="M254" s="11">
        <v>-75.855071974200001</v>
      </c>
      <c r="N254" s="10">
        <v>35.602237353</v>
      </c>
      <c r="O254" s="8">
        <v>2004</v>
      </c>
      <c r="R254" s="8" t="s">
        <v>26</v>
      </c>
      <c r="S254" s="8" t="s">
        <v>46</v>
      </c>
      <c r="T254" s="8" t="s">
        <v>77</v>
      </c>
      <c r="U254" s="8" t="s">
        <v>37</v>
      </c>
      <c r="V254" s="8" t="s">
        <v>26</v>
      </c>
    </row>
    <row r="255" spans="1:22" x14ac:dyDescent="0.25">
      <c r="A255" s="8" t="s">
        <v>551</v>
      </c>
      <c r="B255" t="s">
        <v>517</v>
      </c>
      <c r="D255" s="8" t="s">
        <v>551</v>
      </c>
      <c r="E255" s="8" t="s">
        <v>560</v>
      </c>
      <c r="F255" s="8" t="s">
        <v>555</v>
      </c>
      <c r="G255" s="8" t="s">
        <v>551</v>
      </c>
      <c r="H255" s="8" t="s">
        <v>555</v>
      </c>
      <c r="J255" s="9" t="s">
        <v>554</v>
      </c>
      <c r="K255" s="9" t="s">
        <v>554</v>
      </c>
      <c r="L255" s="10">
        <v>35.602237353</v>
      </c>
      <c r="M255" s="11">
        <v>-75.855071974200001</v>
      </c>
      <c r="N255" s="10">
        <v>35.602237353</v>
      </c>
      <c r="O255" s="8">
        <v>2017</v>
      </c>
      <c r="R255" s="8" t="s">
        <v>26</v>
      </c>
      <c r="S255" s="8" t="s">
        <v>46</v>
      </c>
      <c r="T255" s="8" t="s">
        <v>77</v>
      </c>
      <c r="U255" s="8" t="s">
        <v>37</v>
      </c>
      <c r="V255" s="8" t="s">
        <v>26</v>
      </c>
    </row>
    <row r="256" spans="1:22" x14ac:dyDescent="0.25">
      <c r="A256" s="8" t="s">
        <v>551</v>
      </c>
      <c r="B256" t="s">
        <v>517</v>
      </c>
      <c r="D256" s="8" t="s">
        <v>551</v>
      </c>
      <c r="E256" s="8" t="s">
        <v>561</v>
      </c>
      <c r="F256" s="8" t="s">
        <v>553</v>
      </c>
      <c r="G256" s="8" t="s">
        <v>551</v>
      </c>
      <c r="H256" s="8" t="s">
        <v>553</v>
      </c>
      <c r="J256" s="9" t="s">
        <v>554</v>
      </c>
      <c r="K256" s="9" t="s">
        <v>554</v>
      </c>
      <c r="L256" s="10">
        <v>35.601835048200002</v>
      </c>
      <c r="M256" s="11">
        <v>-75.851696150699993</v>
      </c>
      <c r="N256" s="10">
        <v>35.601835048200002</v>
      </c>
      <c r="O256" s="8">
        <v>2004</v>
      </c>
      <c r="R256" s="8" t="s">
        <v>26</v>
      </c>
      <c r="S256" s="8" t="s">
        <v>46</v>
      </c>
      <c r="T256" s="8" t="s">
        <v>77</v>
      </c>
      <c r="U256" s="8" t="s">
        <v>37</v>
      </c>
      <c r="V256" s="8" t="s">
        <v>26</v>
      </c>
    </row>
    <row r="257" spans="1:22" x14ac:dyDescent="0.25">
      <c r="A257" s="8" t="s">
        <v>551</v>
      </c>
      <c r="B257" t="s">
        <v>517</v>
      </c>
      <c r="D257" s="8" t="s">
        <v>551</v>
      </c>
      <c r="E257" s="8" t="s">
        <v>561</v>
      </c>
      <c r="F257" s="8" t="s">
        <v>555</v>
      </c>
      <c r="G257" s="8" t="s">
        <v>551</v>
      </c>
      <c r="H257" s="8" t="s">
        <v>555</v>
      </c>
      <c r="J257" s="9" t="s">
        <v>554</v>
      </c>
      <c r="K257" s="9" t="s">
        <v>554</v>
      </c>
      <c r="L257" s="10">
        <v>35.601835048200002</v>
      </c>
      <c r="M257" s="11">
        <v>-75.851696150699993</v>
      </c>
      <c r="N257" s="10">
        <v>35.601835048200002</v>
      </c>
      <c r="O257" s="8">
        <v>2017</v>
      </c>
      <c r="R257" s="8" t="s">
        <v>26</v>
      </c>
      <c r="S257" s="8" t="s">
        <v>46</v>
      </c>
      <c r="T257" s="8" t="s">
        <v>77</v>
      </c>
      <c r="U257" s="8" t="s">
        <v>37</v>
      </c>
      <c r="V257" s="8" t="s">
        <v>26</v>
      </c>
    </row>
    <row r="258" spans="1:22" x14ac:dyDescent="0.25">
      <c r="A258" s="8" t="s">
        <v>562</v>
      </c>
      <c r="B258" t="s">
        <v>517</v>
      </c>
      <c r="D258" s="8" t="s">
        <v>562</v>
      </c>
      <c r="E258" s="8" t="s">
        <v>563</v>
      </c>
      <c r="F258" s="8" t="s">
        <v>564</v>
      </c>
      <c r="G258" s="8" t="s">
        <v>562</v>
      </c>
      <c r="H258" s="8" t="s">
        <v>564</v>
      </c>
      <c r="J258" s="9" t="s">
        <v>554</v>
      </c>
      <c r="K258" s="9" t="s">
        <v>554</v>
      </c>
      <c r="L258" s="10">
        <v>35.599482788800003</v>
      </c>
      <c r="M258" s="11">
        <v>-75.854098883600003</v>
      </c>
      <c r="N258" s="10">
        <v>35.599482788800003</v>
      </c>
      <c r="O258" s="8">
        <v>2004</v>
      </c>
      <c r="R258" s="8" t="s">
        <v>257</v>
      </c>
      <c r="S258" s="8" t="s">
        <v>46</v>
      </c>
      <c r="T258" s="8" t="s">
        <v>47</v>
      </c>
      <c r="U258" s="8" t="s">
        <v>37</v>
      </c>
      <c r="V258" s="8" t="s">
        <v>532</v>
      </c>
    </row>
    <row r="259" spans="1:22" x14ac:dyDescent="0.25">
      <c r="A259" s="8" t="s">
        <v>562</v>
      </c>
      <c r="B259" t="s">
        <v>517</v>
      </c>
      <c r="D259" s="8" t="s">
        <v>562</v>
      </c>
      <c r="E259" s="8" t="s">
        <v>563</v>
      </c>
      <c r="F259" s="8" t="s">
        <v>565</v>
      </c>
      <c r="G259" s="8" t="s">
        <v>562</v>
      </c>
      <c r="H259" s="8" t="s">
        <v>565</v>
      </c>
      <c r="J259" s="9" t="s">
        <v>554</v>
      </c>
      <c r="K259" s="9" t="s">
        <v>554</v>
      </c>
      <c r="L259" s="10">
        <v>35.599482788800003</v>
      </c>
      <c r="M259" s="11">
        <v>-75.854098883600003</v>
      </c>
      <c r="N259" s="10">
        <v>35.599482788800003</v>
      </c>
      <c r="O259" s="8">
        <v>2017</v>
      </c>
      <c r="R259" s="8" t="s">
        <v>257</v>
      </c>
      <c r="S259" s="8" t="s">
        <v>46</v>
      </c>
      <c r="T259" s="8" t="s">
        <v>47</v>
      </c>
      <c r="U259" s="8" t="s">
        <v>37</v>
      </c>
      <c r="V259" s="8" t="s">
        <v>532</v>
      </c>
    </row>
    <row r="260" spans="1:22" x14ac:dyDescent="0.25">
      <c r="A260" s="8" t="s">
        <v>562</v>
      </c>
      <c r="B260" t="s">
        <v>517</v>
      </c>
      <c r="D260" s="8" t="s">
        <v>562</v>
      </c>
      <c r="E260" s="8" t="s">
        <v>566</v>
      </c>
      <c r="F260" s="8" t="s">
        <v>564</v>
      </c>
      <c r="G260" s="8" t="s">
        <v>562</v>
      </c>
      <c r="H260" s="8" t="s">
        <v>564</v>
      </c>
      <c r="J260" s="9" t="s">
        <v>554</v>
      </c>
      <c r="K260" s="9" t="s">
        <v>554</v>
      </c>
      <c r="L260" s="10">
        <v>35.599767332100001</v>
      </c>
      <c r="M260" s="11">
        <v>-75.853146094099998</v>
      </c>
      <c r="N260" s="10">
        <v>35.599767332100001</v>
      </c>
      <c r="O260" s="8">
        <v>2004</v>
      </c>
      <c r="R260" s="8" t="s">
        <v>257</v>
      </c>
      <c r="S260" s="8" t="s">
        <v>46</v>
      </c>
      <c r="T260" s="8" t="s">
        <v>47</v>
      </c>
      <c r="U260" s="8" t="s">
        <v>37</v>
      </c>
      <c r="V260" s="8" t="s">
        <v>532</v>
      </c>
    </row>
    <row r="261" spans="1:22" x14ac:dyDescent="0.25">
      <c r="A261" s="8" t="s">
        <v>562</v>
      </c>
      <c r="B261" t="s">
        <v>517</v>
      </c>
      <c r="D261" s="8" t="s">
        <v>562</v>
      </c>
      <c r="E261" s="8" t="s">
        <v>566</v>
      </c>
      <c r="F261" s="8" t="s">
        <v>565</v>
      </c>
      <c r="G261" s="8" t="s">
        <v>562</v>
      </c>
      <c r="H261" s="8" t="s">
        <v>565</v>
      </c>
      <c r="J261" s="9" t="s">
        <v>554</v>
      </c>
      <c r="K261" s="9" t="s">
        <v>554</v>
      </c>
      <c r="L261" s="10">
        <v>35.599767332100001</v>
      </c>
      <c r="M261" s="11">
        <v>-75.853146094099998</v>
      </c>
      <c r="N261" s="10">
        <v>35.599767332100001</v>
      </c>
      <c r="O261" s="8">
        <v>2017</v>
      </c>
      <c r="R261" s="8" t="s">
        <v>257</v>
      </c>
      <c r="S261" s="8" t="s">
        <v>46</v>
      </c>
      <c r="T261" s="8" t="s">
        <v>47</v>
      </c>
      <c r="U261" s="8" t="s">
        <v>37</v>
      </c>
      <c r="V261" s="8" t="s">
        <v>532</v>
      </c>
    </row>
    <row r="262" spans="1:22" x14ac:dyDescent="0.25">
      <c r="A262" s="8" t="s">
        <v>562</v>
      </c>
      <c r="B262" t="s">
        <v>517</v>
      </c>
      <c r="D262" s="8" t="s">
        <v>562</v>
      </c>
      <c r="E262" s="8" t="s">
        <v>567</v>
      </c>
      <c r="F262" s="8" t="s">
        <v>564</v>
      </c>
      <c r="G262" s="8" t="s">
        <v>562</v>
      </c>
      <c r="H262" s="8" t="s">
        <v>564</v>
      </c>
      <c r="J262" s="9" t="s">
        <v>554</v>
      </c>
      <c r="K262" s="9" t="s">
        <v>554</v>
      </c>
      <c r="L262" s="10">
        <v>35.600029789899999</v>
      </c>
      <c r="M262" s="11">
        <v>-75.853985868899997</v>
      </c>
      <c r="N262" s="10">
        <v>35.600029789899999</v>
      </c>
      <c r="O262" s="8">
        <v>2004</v>
      </c>
      <c r="R262" s="8" t="s">
        <v>257</v>
      </c>
      <c r="S262" s="8" t="s">
        <v>46</v>
      </c>
      <c r="T262" s="8" t="s">
        <v>47</v>
      </c>
      <c r="U262" s="8" t="s">
        <v>37</v>
      </c>
      <c r="V262" s="8" t="s">
        <v>532</v>
      </c>
    </row>
    <row r="263" spans="1:22" x14ac:dyDescent="0.25">
      <c r="A263" s="8" t="s">
        <v>562</v>
      </c>
      <c r="B263" t="s">
        <v>517</v>
      </c>
      <c r="D263" s="8" t="s">
        <v>562</v>
      </c>
      <c r="E263" s="8" t="s">
        <v>567</v>
      </c>
      <c r="F263" s="8" t="s">
        <v>565</v>
      </c>
      <c r="G263" s="8" t="s">
        <v>562</v>
      </c>
      <c r="H263" s="8" t="s">
        <v>565</v>
      </c>
      <c r="J263" s="9" t="s">
        <v>554</v>
      </c>
      <c r="K263" s="9" t="s">
        <v>554</v>
      </c>
      <c r="L263" s="10">
        <v>35.600029789899999</v>
      </c>
      <c r="M263" s="11">
        <v>-75.853985868899997</v>
      </c>
      <c r="N263" s="10">
        <v>35.600029789899999</v>
      </c>
      <c r="O263" s="8">
        <v>2017</v>
      </c>
      <c r="R263" s="8" t="s">
        <v>257</v>
      </c>
      <c r="S263" s="8" t="s">
        <v>46</v>
      </c>
      <c r="T263" s="8" t="s">
        <v>47</v>
      </c>
      <c r="U263" s="8" t="s">
        <v>37</v>
      </c>
      <c r="V263" s="8" t="s">
        <v>532</v>
      </c>
    </row>
    <row r="264" spans="1:22" x14ac:dyDescent="0.25">
      <c r="A264" s="8" t="s">
        <v>562</v>
      </c>
      <c r="B264" t="s">
        <v>517</v>
      </c>
      <c r="D264" s="8" t="s">
        <v>562</v>
      </c>
      <c r="E264" s="8" t="s">
        <v>568</v>
      </c>
      <c r="F264" s="8" t="s">
        <v>564</v>
      </c>
      <c r="G264" s="8" t="s">
        <v>562</v>
      </c>
      <c r="H264" s="8" t="s">
        <v>564</v>
      </c>
      <c r="J264" s="9" t="s">
        <v>554</v>
      </c>
      <c r="K264" s="9" t="s">
        <v>554</v>
      </c>
      <c r="L264" s="10">
        <v>35.600611343899999</v>
      </c>
      <c r="M264" s="11">
        <v>-75.855141763700004</v>
      </c>
      <c r="N264" s="10">
        <v>35.600611343899999</v>
      </c>
      <c r="O264" s="8">
        <v>2004</v>
      </c>
      <c r="R264" s="8" t="s">
        <v>257</v>
      </c>
      <c r="S264" s="8" t="s">
        <v>46</v>
      </c>
      <c r="T264" s="8" t="s">
        <v>47</v>
      </c>
      <c r="U264" s="8" t="s">
        <v>37</v>
      </c>
      <c r="V264" s="8" t="s">
        <v>532</v>
      </c>
    </row>
    <row r="265" spans="1:22" x14ac:dyDescent="0.25">
      <c r="A265" s="8" t="s">
        <v>562</v>
      </c>
      <c r="B265" t="s">
        <v>517</v>
      </c>
      <c r="D265" s="8" t="s">
        <v>562</v>
      </c>
      <c r="E265" s="8" t="s">
        <v>568</v>
      </c>
      <c r="F265" s="8" t="s">
        <v>565</v>
      </c>
      <c r="G265" s="8" t="s">
        <v>562</v>
      </c>
      <c r="H265" s="8" t="s">
        <v>565</v>
      </c>
      <c r="J265" s="9" t="s">
        <v>554</v>
      </c>
      <c r="K265" s="9" t="s">
        <v>554</v>
      </c>
      <c r="L265" s="10">
        <v>35.600611343899999</v>
      </c>
      <c r="M265" s="11">
        <v>-75.855141763700004</v>
      </c>
      <c r="N265" s="10">
        <v>35.600611343899999</v>
      </c>
      <c r="O265" s="8">
        <v>2017</v>
      </c>
      <c r="R265" s="8" t="s">
        <v>257</v>
      </c>
      <c r="S265" s="8" t="s">
        <v>46</v>
      </c>
      <c r="T265" s="8" t="s">
        <v>47</v>
      </c>
      <c r="U265" s="8" t="s">
        <v>37</v>
      </c>
      <c r="V265" s="8" t="s">
        <v>532</v>
      </c>
    </row>
    <row r="266" spans="1:22" x14ac:dyDescent="0.25">
      <c r="A266" s="8" t="s">
        <v>562</v>
      </c>
      <c r="B266" t="s">
        <v>517</v>
      </c>
      <c r="D266" s="8" t="s">
        <v>562</v>
      </c>
      <c r="E266" s="8" t="s">
        <v>569</v>
      </c>
      <c r="F266" s="8" t="s">
        <v>564</v>
      </c>
      <c r="G266" s="8" t="s">
        <v>562</v>
      </c>
      <c r="H266" s="8" t="s">
        <v>564</v>
      </c>
      <c r="J266" s="9" t="s">
        <v>554</v>
      </c>
      <c r="K266" s="9" t="s">
        <v>554</v>
      </c>
      <c r="L266" s="10">
        <v>35.599051235600001</v>
      </c>
      <c r="M266" s="11">
        <v>-75.854073718199999</v>
      </c>
      <c r="N266" s="10">
        <v>35.599051235600001</v>
      </c>
      <c r="O266" s="8">
        <v>2004</v>
      </c>
      <c r="R266" s="8" t="s">
        <v>257</v>
      </c>
      <c r="S266" s="8" t="s">
        <v>46</v>
      </c>
      <c r="T266" s="8" t="s">
        <v>47</v>
      </c>
      <c r="U266" s="8" t="s">
        <v>37</v>
      </c>
      <c r="V266" s="8" t="s">
        <v>532</v>
      </c>
    </row>
    <row r="267" spans="1:22" x14ac:dyDescent="0.25">
      <c r="A267" s="8" t="s">
        <v>562</v>
      </c>
      <c r="B267" t="s">
        <v>517</v>
      </c>
      <c r="D267" s="8" t="s">
        <v>562</v>
      </c>
      <c r="E267" s="8" t="s">
        <v>569</v>
      </c>
      <c r="F267" s="8" t="s">
        <v>565</v>
      </c>
      <c r="G267" s="8" t="s">
        <v>562</v>
      </c>
      <c r="H267" s="8" t="s">
        <v>565</v>
      </c>
      <c r="J267" s="9" t="s">
        <v>554</v>
      </c>
      <c r="K267" s="9" t="s">
        <v>554</v>
      </c>
      <c r="L267" s="10">
        <v>35.599051235600001</v>
      </c>
      <c r="M267" s="11">
        <v>-75.854073718199999</v>
      </c>
      <c r="N267" s="10">
        <v>35.599051235600001</v>
      </c>
      <c r="O267" s="8">
        <v>2017</v>
      </c>
      <c r="R267" s="8" t="s">
        <v>257</v>
      </c>
      <c r="S267" s="8" t="s">
        <v>46</v>
      </c>
      <c r="T267" s="8" t="s">
        <v>47</v>
      </c>
      <c r="U267" s="8" t="s">
        <v>37</v>
      </c>
      <c r="V267" s="8" t="s">
        <v>532</v>
      </c>
    </row>
    <row r="268" spans="1:22" x14ac:dyDescent="0.25">
      <c r="A268" s="8" t="s">
        <v>562</v>
      </c>
      <c r="B268" t="s">
        <v>517</v>
      </c>
      <c r="D268" s="8" t="s">
        <v>562</v>
      </c>
      <c r="E268" s="8" t="s">
        <v>570</v>
      </c>
      <c r="F268" s="8" t="s">
        <v>564</v>
      </c>
      <c r="G268" s="8" t="s">
        <v>562</v>
      </c>
      <c r="H268" s="8" t="s">
        <v>564</v>
      </c>
      <c r="J268" s="9" t="s">
        <v>554</v>
      </c>
      <c r="K268" s="9" t="s">
        <v>554</v>
      </c>
      <c r="L268" s="10">
        <v>35.599610870900001</v>
      </c>
      <c r="M268" s="11">
        <v>-75.854629501900007</v>
      </c>
      <c r="N268" s="10">
        <v>35.599610870900001</v>
      </c>
      <c r="O268" s="8">
        <v>2004</v>
      </c>
      <c r="R268" s="8" t="s">
        <v>257</v>
      </c>
      <c r="S268" s="8" t="s">
        <v>46</v>
      </c>
      <c r="T268" s="8" t="s">
        <v>47</v>
      </c>
      <c r="U268" s="8" t="s">
        <v>37</v>
      </c>
      <c r="V268" s="8" t="s">
        <v>532</v>
      </c>
    </row>
    <row r="269" spans="1:22" x14ac:dyDescent="0.25">
      <c r="A269" t="s">
        <v>562</v>
      </c>
      <c r="B269" t="s">
        <v>517</v>
      </c>
      <c r="C269"/>
      <c r="D269" s="8" t="s">
        <v>562</v>
      </c>
      <c r="E269" s="8" t="s">
        <v>570</v>
      </c>
      <c r="F269" s="8" t="s">
        <v>565</v>
      </c>
      <c r="G269" t="s">
        <v>562</v>
      </c>
      <c r="H269" t="s">
        <v>565</v>
      </c>
      <c r="I269"/>
      <c r="J269" s="9" t="s">
        <v>554</v>
      </c>
      <c r="K269" s="9" t="s">
        <v>554</v>
      </c>
      <c r="L269" s="10">
        <v>35.599610870900001</v>
      </c>
      <c r="M269" s="11">
        <v>-75.854629501900007</v>
      </c>
      <c r="N269" s="10">
        <v>35.599610870900001</v>
      </c>
      <c r="O269" s="8">
        <v>2017</v>
      </c>
      <c r="R269" s="8" t="s">
        <v>257</v>
      </c>
      <c r="S269" s="8" t="s">
        <v>46</v>
      </c>
      <c r="T269" t="s">
        <v>47</v>
      </c>
      <c r="U269" s="8" t="s">
        <v>37</v>
      </c>
      <c r="V269" s="8" t="s">
        <v>532</v>
      </c>
    </row>
    <row r="270" spans="1:22" x14ac:dyDescent="0.25">
      <c r="A270" s="8" t="s">
        <v>562</v>
      </c>
      <c r="B270" t="s">
        <v>517</v>
      </c>
      <c r="D270" s="8" t="s">
        <v>562</v>
      </c>
      <c r="E270" s="8" t="s">
        <v>571</v>
      </c>
      <c r="F270" s="8" t="s">
        <v>564</v>
      </c>
      <c r="G270" s="8" t="s">
        <v>562</v>
      </c>
      <c r="H270" s="8" t="s">
        <v>564</v>
      </c>
      <c r="J270" s="9" t="s">
        <v>554</v>
      </c>
      <c r="K270" s="9" t="s">
        <v>554</v>
      </c>
      <c r="L270" s="10">
        <v>35.5998972079</v>
      </c>
      <c r="M270" s="11">
        <v>-75.854674141900006</v>
      </c>
      <c r="N270" s="10">
        <v>35.5998972079</v>
      </c>
      <c r="O270" s="8">
        <v>2004</v>
      </c>
      <c r="R270" s="8" t="s">
        <v>257</v>
      </c>
      <c r="S270" s="8" t="s">
        <v>46</v>
      </c>
      <c r="T270" s="8" t="s">
        <v>47</v>
      </c>
      <c r="U270" s="8" t="s">
        <v>37</v>
      </c>
      <c r="V270" s="8" t="s">
        <v>532</v>
      </c>
    </row>
    <row r="271" spans="1:22" x14ac:dyDescent="0.25">
      <c r="A271" t="s">
        <v>562</v>
      </c>
      <c r="B271" t="s">
        <v>517</v>
      </c>
      <c r="C271"/>
      <c r="D271" s="8" t="s">
        <v>562</v>
      </c>
      <c r="E271" s="8" t="s">
        <v>571</v>
      </c>
      <c r="F271" s="8" t="s">
        <v>565</v>
      </c>
      <c r="G271" t="s">
        <v>562</v>
      </c>
      <c r="H271" t="s">
        <v>565</v>
      </c>
      <c r="I271"/>
      <c r="J271" s="9" t="s">
        <v>554</v>
      </c>
      <c r="K271" s="9" t="s">
        <v>554</v>
      </c>
      <c r="L271" s="10">
        <v>35.5998972079</v>
      </c>
      <c r="M271" s="11">
        <v>-75.854674141900006</v>
      </c>
      <c r="N271" s="10">
        <v>35.5998972079</v>
      </c>
      <c r="O271" s="8">
        <v>2017</v>
      </c>
      <c r="R271" s="8" t="s">
        <v>257</v>
      </c>
      <c r="S271" s="8" t="s">
        <v>46</v>
      </c>
      <c r="T271" t="s">
        <v>47</v>
      </c>
      <c r="U271" s="8" t="s">
        <v>37</v>
      </c>
      <c r="V271" s="8" t="s">
        <v>532</v>
      </c>
    </row>
    <row r="272" spans="1:22" x14ac:dyDescent="0.25">
      <c r="A272" s="8" t="s">
        <v>572</v>
      </c>
      <c r="B272" t="s">
        <v>517</v>
      </c>
      <c r="D272" s="8" t="s">
        <v>572</v>
      </c>
      <c r="E272" s="8" t="s">
        <v>573</v>
      </c>
      <c r="F272" s="8" t="s">
        <v>574</v>
      </c>
      <c r="G272" s="8" t="s">
        <v>572</v>
      </c>
      <c r="H272" s="8" t="s">
        <v>574</v>
      </c>
      <c r="J272" s="9" t="s">
        <v>554</v>
      </c>
      <c r="K272" s="9" t="s">
        <v>554</v>
      </c>
      <c r="L272" s="10">
        <v>35.601779283799999</v>
      </c>
      <c r="M272" s="11">
        <v>-75.855339783999995</v>
      </c>
      <c r="N272" s="10">
        <v>35.601779283799999</v>
      </c>
      <c r="O272" s="8">
        <v>2004</v>
      </c>
      <c r="R272" s="8" t="s">
        <v>257</v>
      </c>
      <c r="S272" s="8" t="s">
        <v>46</v>
      </c>
      <c r="T272" t="s">
        <v>47</v>
      </c>
      <c r="U272" s="8" t="s">
        <v>37</v>
      </c>
      <c r="V272" s="8" t="s">
        <v>543</v>
      </c>
    </row>
    <row r="273" spans="1:22" x14ac:dyDescent="0.25">
      <c r="A273" t="s">
        <v>572</v>
      </c>
      <c r="B273" t="s">
        <v>517</v>
      </c>
      <c r="C273"/>
      <c r="D273" s="8" t="s">
        <v>572</v>
      </c>
      <c r="E273" s="8" t="s">
        <v>573</v>
      </c>
      <c r="F273" s="8" t="s">
        <v>575</v>
      </c>
      <c r="G273" t="s">
        <v>572</v>
      </c>
      <c r="H273" t="s">
        <v>575</v>
      </c>
      <c r="I273"/>
      <c r="J273" s="9" t="s">
        <v>554</v>
      </c>
      <c r="K273" s="9" t="s">
        <v>554</v>
      </c>
      <c r="L273" s="10">
        <v>35.601779283799999</v>
      </c>
      <c r="M273" s="11">
        <v>-75.855339783999995</v>
      </c>
      <c r="N273" s="10">
        <v>35.601779283799999</v>
      </c>
      <c r="O273" s="8">
        <v>2017</v>
      </c>
      <c r="R273" s="8" t="s">
        <v>257</v>
      </c>
      <c r="S273" s="8" t="s">
        <v>46</v>
      </c>
      <c r="T273" s="8" t="s">
        <v>47</v>
      </c>
      <c r="U273" s="8" t="s">
        <v>37</v>
      </c>
      <c r="V273" s="8" t="s">
        <v>543</v>
      </c>
    </row>
    <row r="274" spans="1:22" x14ac:dyDescent="0.25">
      <c r="A274" s="8" t="s">
        <v>572</v>
      </c>
      <c r="B274" t="s">
        <v>517</v>
      </c>
      <c r="D274" s="8" t="s">
        <v>572</v>
      </c>
      <c r="E274" s="8" t="s">
        <v>576</v>
      </c>
      <c r="F274" s="8" t="s">
        <v>574</v>
      </c>
      <c r="G274" s="8" t="s">
        <v>572</v>
      </c>
      <c r="H274" s="8" t="s">
        <v>574</v>
      </c>
      <c r="J274" s="9" t="s">
        <v>554</v>
      </c>
      <c r="K274" s="9" t="s">
        <v>554</v>
      </c>
      <c r="L274" s="10">
        <v>35.600693424699998</v>
      </c>
      <c r="M274" s="11">
        <v>-75.852360679499995</v>
      </c>
      <c r="N274" s="10">
        <v>35.600693424699998</v>
      </c>
      <c r="O274" s="8">
        <v>2004</v>
      </c>
      <c r="R274" s="8" t="s">
        <v>257</v>
      </c>
      <c r="S274" s="8" t="s">
        <v>46</v>
      </c>
      <c r="T274" t="s">
        <v>47</v>
      </c>
      <c r="U274" s="8" t="s">
        <v>37</v>
      </c>
      <c r="V274" s="8" t="s">
        <v>543</v>
      </c>
    </row>
    <row r="275" spans="1:22" x14ac:dyDescent="0.25">
      <c r="A275" t="s">
        <v>572</v>
      </c>
      <c r="B275" t="s">
        <v>517</v>
      </c>
      <c r="C275"/>
      <c r="D275" s="8" t="s">
        <v>572</v>
      </c>
      <c r="E275" s="8" t="s">
        <v>576</v>
      </c>
      <c r="F275" s="8" t="s">
        <v>575</v>
      </c>
      <c r="G275" t="s">
        <v>572</v>
      </c>
      <c r="H275" t="s">
        <v>575</v>
      </c>
      <c r="I275"/>
      <c r="J275" s="9" t="s">
        <v>554</v>
      </c>
      <c r="K275" s="9" t="s">
        <v>554</v>
      </c>
      <c r="L275" s="10">
        <v>35.600693424699998</v>
      </c>
      <c r="M275" s="11">
        <v>-75.852360679499995</v>
      </c>
      <c r="N275" s="10">
        <v>35.600693424699998</v>
      </c>
      <c r="O275" s="8">
        <v>2017</v>
      </c>
      <c r="R275" s="8" t="s">
        <v>257</v>
      </c>
      <c r="S275" s="8" t="s">
        <v>46</v>
      </c>
      <c r="T275" t="s">
        <v>47</v>
      </c>
      <c r="U275" s="8" t="s">
        <v>37</v>
      </c>
      <c r="V275" s="8" t="s">
        <v>543</v>
      </c>
    </row>
    <row r="276" spans="1:22" x14ac:dyDescent="0.25">
      <c r="A276" s="8" t="s">
        <v>572</v>
      </c>
      <c r="B276" t="s">
        <v>517</v>
      </c>
      <c r="D276" s="8" t="s">
        <v>572</v>
      </c>
      <c r="E276" s="8" t="s">
        <v>577</v>
      </c>
      <c r="F276" s="8" t="s">
        <v>574</v>
      </c>
      <c r="G276" s="8" t="s">
        <v>572</v>
      </c>
      <c r="H276" s="8" t="s">
        <v>574</v>
      </c>
      <c r="J276" s="9" t="s">
        <v>554</v>
      </c>
      <c r="K276" s="9" t="s">
        <v>554</v>
      </c>
      <c r="L276" s="10">
        <v>35.601242857499997</v>
      </c>
      <c r="M276" s="11">
        <v>-75.854532130500004</v>
      </c>
      <c r="N276" s="10">
        <v>35.601242857499997</v>
      </c>
      <c r="O276" s="8">
        <v>2004</v>
      </c>
      <c r="R276" s="8" t="s">
        <v>257</v>
      </c>
      <c r="S276" s="8" t="s">
        <v>46</v>
      </c>
      <c r="T276" s="8" t="s">
        <v>47</v>
      </c>
      <c r="U276" s="8" t="s">
        <v>37</v>
      </c>
      <c r="V276" s="8" t="s">
        <v>543</v>
      </c>
    </row>
    <row r="277" spans="1:22" x14ac:dyDescent="0.25">
      <c r="A277" t="s">
        <v>572</v>
      </c>
      <c r="B277" t="s">
        <v>517</v>
      </c>
      <c r="C277"/>
      <c r="D277" s="8" t="s">
        <v>572</v>
      </c>
      <c r="E277" s="8" t="s">
        <v>577</v>
      </c>
      <c r="F277" s="8" t="s">
        <v>575</v>
      </c>
      <c r="G277" t="s">
        <v>572</v>
      </c>
      <c r="H277" t="s">
        <v>575</v>
      </c>
      <c r="I277"/>
      <c r="J277" s="9" t="s">
        <v>554</v>
      </c>
      <c r="K277" s="9" t="s">
        <v>554</v>
      </c>
      <c r="L277" s="10">
        <v>35.601242857499997</v>
      </c>
      <c r="M277" s="11">
        <v>-75.854532130500004</v>
      </c>
      <c r="N277" s="10">
        <v>35.601242857499997</v>
      </c>
      <c r="O277" s="8">
        <v>2017</v>
      </c>
      <c r="R277" s="8" t="s">
        <v>257</v>
      </c>
      <c r="S277" s="8" t="s">
        <v>46</v>
      </c>
      <c r="T277" t="s">
        <v>47</v>
      </c>
      <c r="U277" s="8" t="s">
        <v>37</v>
      </c>
      <c r="V277" s="8" t="s">
        <v>543</v>
      </c>
    </row>
    <row r="278" spans="1:22" x14ac:dyDescent="0.25">
      <c r="A278" s="8" t="s">
        <v>572</v>
      </c>
      <c r="B278" t="s">
        <v>517</v>
      </c>
      <c r="D278" s="8" t="s">
        <v>572</v>
      </c>
      <c r="E278" s="8" t="s">
        <v>578</v>
      </c>
      <c r="F278" s="8" t="s">
        <v>574</v>
      </c>
      <c r="G278" s="8" t="s">
        <v>572</v>
      </c>
      <c r="H278" s="8" t="s">
        <v>574</v>
      </c>
      <c r="J278" s="9" t="s">
        <v>554</v>
      </c>
      <c r="K278" s="9" t="s">
        <v>554</v>
      </c>
      <c r="L278" s="10">
        <v>35.6007498138</v>
      </c>
      <c r="M278" s="11">
        <v>-75.853155276400003</v>
      </c>
      <c r="N278" s="10">
        <v>35.6007498138</v>
      </c>
      <c r="O278" s="8">
        <v>2004</v>
      </c>
      <c r="R278" s="8" t="s">
        <v>257</v>
      </c>
      <c r="S278" s="8" t="s">
        <v>46</v>
      </c>
      <c r="T278" t="s">
        <v>47</v>
      </c>
      <c r="U278" s="8" t="s">
        <v>37</v>
      </c>
      <c r="V278" s="8" t="s">
        <v>543</v>
      </c>
    </row>
    <row r="279" spans="1:22" x14ac:dyDescent="0.25">
      <c r="A279" t="s">
        <v>572</v>
      </c>
      <c r="B279" t="s">
        <v>517</v>
      </c>
      <c r="C279"/>
      <c r="D279" s="8" t="s">
        <v>572</v>
      </c>
      <c r="E279" s="8" t="s">
        <v>578</v>
      </c>
      <c r="F279" s="8" t="s">
        <v>575</v>
      </c>
      <c r="G279" t="s">
        <v>572</v>
      </c>
      <c r="H279" t="s">
        <v>575</v>
      </c>
      <c r="I279"/>
      <c r="J279" s="9" t="s">
        <v>554</v>
      </c>
      <c r="K279" s="9" t="s">
        <v>554</v>
      </c>
      <c r="L279" s="10">
        <v>35.6007498138</v>
      </c>
      <c r="M279" s="11">
        <v>-75.853155276400003</v>
      </c>
      <c r="N279" s="10">
        <v>35.6007498138</v>
      </c>
      <c r="O279" s="8">
        <v>2017</v>
      </c>
      <c r="R279" s="8" t="s">
        <v>257</v>
      </c>
      <c r="S279" s="8" t="s">
        <v>46</v>
      </c>
      <c r="T279" s="8" t="s">
        <v>47</v>
      </c>
      <c r="U279" s="8" t="s">
        <v>37</v>
      </c>
      <c r="V279" s="8" t="s">
        <v>543</v>
      </c>
    </row>
    <row r="280" spans="1:22" x14ac:dyDescent="0.25">
      <c r="A280" s="8" t="s">
        <v>572</v>
      </c>
      <c r="B280" t="s">
        <v>517</v>
      </c>
      <c r="D280" s="8" t="s">
        <v>572</v>
      </c>
      <c r="E280" s="8" t="s">
        <v>579</v>
      </c>
      <c r="F280" s="8" t="s">
        <v>574</v>
      </c>
      <c r="G280" s="8" t="s">
        <v>572</v>
      </c>
      <c r="H280" s="8" t="s">
        <v>574</v>
      </c>
      <c r="J280" s="9" t="s">
        <v>554</v>
      </c>
      <c r="K280" s="9" t="s">
        <v>554</v>
      </c>
      <c r="L280" s="10">
        <v>35.601546562400003</v>
      </c>
      <c r="M280" s="11">
        <v>-75.854735229599996</v>
      </c>
      <c r="N280" s="10">
        <v>35.601546562400003</v>
      </c>
      <c r="O280" s="8">
        <v>2004</v>
      </c>
      <c r="R280" s="8" t="s">
        <v>257</v>
      </c>
      <c r="S280" s="8" t="s">
        <v>46</v>
      </c>
      <c r="T280" t="s">
        <v>47</v>
      </c>
      <c r="U280" s="8" t="s">
        <v>37</v>
      </c>
      <c r="V280" s="8" t="s">
        <v>543</v>
      </c>
    </row>
    <row r="281" spans="1:22" x14ac:dyDescent="0.25">
      <c r="A281" t="s">
        <v>572</v>
      </c>
      <c r="B281" t="s">
        <v>517</v>
      </c>
      <c r="C281"/>
      <c r="D281" s="8" t="s">
        <v>572</v>
      </c>
      <c r="E281" s="8" t="s">
        <v>579</v>
      </c>
      <c r="F281" s="8" t="s">
        <v>575</v>
      </c>
      <c r="G281" t="s">
        <v>572</v>
      </c>
      <c r="H281" t="s">
        <v>575</v>
      </c>
      <c r="I281"/>
      <c r="J281" s="9" t="s">
        <v>554</v>
      </c>
      <c r="K281" s="9" t="s">
        <v>554</v>
      </c>
      <c r="L281" s="10">
        <v>35.601546562400003</v>
      </c>
      <c r="M281" s="11">
        <v>-75.854735229599996</v>
      </c>
      <c r="N281" s="10">
        <v>35.601546562400003</v>
      </c>
      <c r="O281" s="8">
        <v>2017</v>
      </c>
      <c r="R281" s="8" t="s">
        <v>257</v>
      </c>
      <c r="S281" s="8" t="s">
        <v>46</v>
      </c>
      <c r="T281" t="s">
        <v>47</v>
      </c>
      <c r="U281" s="8" t="s">
        <v>37</v>
      </c>
      <c r="V281" s="8" t="s">
        <v>543</v>
      </c>
    </row>
    <row r="282" spans="1:22" x14ac:dyDescent="0.25">
      <c r="A282" s="8" t="s">
        <v>572</v>
      </c>
      <c r="B282" t="s">
        <v>517</v>
      </c>
      <c r="D282" s="8" t="s">
        <v>572</v>
      </c>
      <c r="E282" s="8" t="s">
        <v>580</v>
      </c>
      <c r="F282" s="8" t="s">
        <v>574</v>
      </c>
      <c r="G282" s="8" t="s">
        <v>572</v>
      </c>
      <c r="H282" s="8" t="s">
        <v>574</v>
      </c>
      <c r="J282" s="9" t="s">
        <v>554</v>
      </c>
      <c r="K282" s="9" t="s">
        <v>554</v>
      </c>
      <c r="L282" s="10">
        <v>35.600574430899997</v>
      </c>
      <c r="M282" s="11">
        <v>-75.853778440799999</v>
      </c>
      <c r="N282" s="10">
        <v>35.600574430899997</v>
      </c>
      <c r="O282" s="8">
        <v>2004</v>
      </c>
      <c r="R282" s="8" t="s">
        <v>257</v>
      </c>
      <c r="S282" s="8" t="s">
        <v>46</v>
      </c>
      <c r="T282" s="8" t="s">
        <v>47</v>
      </c>
      <c r="U282" s="8" t="s">
        <v>37</v>
      </c>
      <c r="V282" s="8" t="s">
        <v>543</v>
      </c>
    </row>
    <row r="283" spans="1:22" x14ac:dyDescent="0.25">
      <c r="A283" t="s">
        <v>572</v>
      </c>
      <c r="B283" t="s">
        <v>517</v>
      </c>
      <c r="C283"/>
      <c r="D283" s="8" t="s">
        <v>572</v>
      </c>
      <c r="E283" s="8" t="s">
        <v>580</v>
      </c>
      <c r="F283" s="8" t="s">
        <v>575</v>
      </c>
      <c r="G283" t="s">
        <v>572</v>
      </c>
      <c r="H283" t="s">
        <v>575</v>
      </c>
      <c r="I283"/>
      <c r="J283" s="9" t="s">
        <v>554</v>
      </c>
      <c r="K283" s="9" t="s">
        <v>554</v>
      </c>
      <c r="L283" s="10">
        <v>35.600574430899997</v>
      </c>
      <c r="M283" s="11">
        <v>-75.853778440799999</v>
      </c>
      <c r="N283" s="10">
        <v>35.600574430899997</v>
      </c>
      <c r="O283" s="8">
        <v>2017</v>
      </c>
      <c r="R283" s="8" t="s">
        <v>257</v>
      </c>
      <c r="S283" s="8" t="s">
        <v>46</v>
      </c>
      <c r="T283" t="s">
        <v>47</v>
      </c>
      <c r="U283" s="8" t="s">
        <v>37</v>
      </c>
      <c r="V283" s="8" t="s">
        <v>543</v>
      </c>
    </row>
    <row r="284" spans="1:22" x14ac:dyDescent="0.25">
      <c r="A284" s="8" t="s">
        <v>572</v>
      </c>
      <c r="B284" t="s">
        <v>517</v>
      </c>
      <c r="D284" s="8" t="s">
        <v>572</v>
      </c>
      <c r="E284" s="8" t="s">
        <v>581</v>
      </c>
      <c r="F284" s="8" t="s">
        <v>574</v>
      </c>
      <c r="G284" s="8" t="s">
        <v>572</v>
      </c>
      <c r="H284" s="8" t="s">
        <v>574</v>
      </c>
      <c r="J284" s="9" t="s">
        <v>554</v>
      </c>
      <c r="K284" s="9" t="s">
        <v>554</v>
      </c>
      <c r="L284" s="10">
        <v>35.6011023911</v>
      </c>
      <c r="M284" s="11">
        <v>-75.853465259700002</v>
      </c>
      <c r="N284" s="10">
        <v>35.6011023911</v>
      </c>
      <c r="O284" s="8">
        <v>2004</v>
      </c>
      <c r="R284" s="8" t="s">
        <v>257</v>
      </c>
      <c r="S284" s="8" t="s">
        <v>46</v>
      </c>
      <c r="T284" t="s">
        <v>47</v>
      </c>
      <c r="U284" s="8" t="s">
        <v>37</v>
      </c>
      <c r="V284" s="8" t="s">
        <v>543</v>
      </c>
    </row>
    <row r="285" spans="1:22" x14ac:dyDescent="0.25">
      <c r="A285" t="s">
        <v>572</v>
      </c>
      <c r="B285" t="s">
        <v>517</v>
      </c>
      <c r="C285"/>
      <c r="D285" s="8" t="s">
        <v>572</v>
      </c>
      <c r="E285" s="8" t="s">
        <v>581</v>
      </c>
      <c r="F285" s="8" t="s">
        <v>575</v>
      </c>
      <c r="G285" t="s">
        <v>572</v>
      </c>
      <c r="H285" t="s">
        <v>575</v>
      </c>
      <c r="I285"/>
      <c r="J285" s="9" t="s">
        <v>554</v>
      </c>
      <c r="K285" s="9" t="s">
        <v>554</v>
      </c>
      <c r="L285" s="10">
        <v>35.6011023911</v>
      </c>
      <c r="M285" s="11">
        <v>-75.853465259700002</v>
      </c>
      <c r="N285" s="10">
        <v>35.6011023911</v>
      </c>
      <c r="O285" s="8">
        <v>2017</v>
      </c>
      <c r="R285" s="8" t="s">
        <v>257</v>
      </c>
      <c r="S285" s="8" t="s">
        <v>46</v>
      </c>
      <c r="T285" s="8" t="s">
        <v>47</v>
      </c>
      <c r="U285" s="8" t="s">
        <v>37</v>
      </c>
      <c r="V285" s="8" t="s">
        <v>543</v>
      </c>
    </row>
    <row r="286" spans="1:22" x14ac:dyDescent="0.25">
      <c r="A286" s="8" t="s">
        <v>582</v>
      </c>
      <c r="B286" t="s">
        <v>517</v>
      </c>
      <c r="D286" s="8" t="s">
        <v>582</v>
      </c>
      <c r="E286" s="8" t="s">
        <v>583</v>
      </c>
      <c r="F286" s="8" t="s">
        <v>584</v>
      </c>
      <c r="G286" s="8" t="s">
        <v>582</v>
      </c>
      <c r="H286" s="8" t="s">
        <v>584</v>
      </c>
      <c r="J286" s="9" t="s">
        <v>585</v>
      </c>
      <c r="K286" s="9" t="s">
        <v>585</v>
      </c>
      <c r="L286" s="10">
        <v>35.941931558999997</v>
      </c>
      <c r="M286" s="11">
        <v>-75.821201092600006</v>
      </c>
      <c r="N286" s="10">
        <v>35.941931558999997</v>
      </c>
      <c r="O286" s="8">
        <v>2004</v>
      </c>
      <c r="R286" s="8" t="s">
        <v>26</v>
      </c>
      <c r="S286" s="8" t="s">
        <v>27</v>
      </c>
      <c r="T286" s="8" t="s">
        <v>28</v>
      </c>
      <c r="U286" s="8" t="s">
        <v>37</v>
      </c>
      <c r="V286" s="8" t="s">
        <v>26</v>
      </c>
    </row>
    <row r="287" spans="1:22" x14ac:dyDescent="0.25">
      <c r="A287" t="s">
        <v>582</v>
      </c>
      <c r="B287" t="s">
        <v>517</v>
      </c>
      <c r="C287"/>
      <c r="D287" s="8" t="s">
        <v>582</v>
      </c>
      <c r="E287" s="8" t="s">
        <v>583</v>
      </c>
      <c r="F287" s="8" t="s">
        <v>586</v>
      </c>
      <c r="G287" t="s">
        <v>582</v>
      </c>
      <c r="H287" t="s">
        <v>586</v>
      </c>
      <c r="I287"/>
      <c r="J287" s="9" t="s">
        <v>585</v>
      </c>
      <c r="K287" s="9" t="s">
        <v>585</v>
      </c>
      <c r="L287" s="10">
        <v>35.941931558999997</v>
      </c>
      <c r="M287" s="11">
        <v>-75.821201092600006</v>
      </c>
      <c r="N287" s="10">
        <v>35.941931558999997</v>
      </c>
      <c r="O287" s="8">
        <v>2016</v>
      </c>
      <c r="R287" s="8" t="s">
        <v>26</v>
      </c>
      <c r="S287" s="8" t="s">
        <v>27</v>
      </c>
      <c r="T287" t="s">
        <v>28</v>
      </c>
      <c r="U287" s="8" t="s">
        <v>37</v>
      </c>
      <c r="V287" s="8" t="s">
        <v>26</v>
      </c>
    </row>
    <row r="288" spans="1:22" x14ac:dyDescent="0.25">
      <c r="A288" s="8" t="s">
        <v>582</v>
      </c>
      <c r="B288" t="s">
        <v>517</v>
      </c>
      <c r="D288" s="8" t="s">
        <v>582</v>
      </c>
      <c r="E288" s="8" t="s">
        <v>587</v>
      </c>
      <c r="F288" s="8" t="s">
        <v>584</v>
      </c>
      <c r="G288" s="8" t="s">
        <v>582</v>
      </c>
      <c r="H288" s="8" t="s">
        <v>584</v>
      </c>
      <c r="J288" s="9" t="s">
        <v>585</v>
      </c>
      <c r="K288" s="9" t="s">
        <v>585</v>
      </c>
      <c r="L288" s="10">
        <v>35.945236092999998</v>
      </c>
      <c r="M288" s="11">
        <v>-75.8245264034</v>
      </c>
      <c r="N288" s="10">
        <v>35.945236092999998</v>
      </c>
      <c r="O288" s="8">
        <v>2004</v>
      </c>
      <c r="R288" s="8" t="s">
        <v>26</v>
      </c>
      <c r="S288" s="8" t="s">
        <v>27</v>
      </c>
      <c r="T288" s="8" t="s">
        <v>28</v>
      </c>
      <c r="U288" s="8" t="s">
        <v>37</v>
      </c>
      <c r="V288" s="8" t="s">
        <v>26</v>
      </c>
    </row>
    <row r="289" spans="1:22" x14ac:dyDescent="0.25">
      <c r="A289" t="s">
        <v>582</v>
      </c>
      <c r="B289" t="s">
        <v>517</v>
      </c>
      <c r="C289"/>
      <c r="D289" s="8" t="s">
        <v>582</v>
      </c>
      <c r="E289" s="8" t="s">
        <v>587</v>
      </c>
      <c r="F289" s="8" t="s">
        <v>586</v>
      </c>
      <c r="G289" t="s">
        <v>582</v>
      </c>
      <c r="H289" t="s">
        <v>586</v>
      </c>
      <c r="I289"/>
      <c r="J289" s="9" t="s">
        <v>585</v>
      </c>
      <c r="K289" s="9" t="s">
        <v>585</v>
      </c>
      <c r="L289" s="10">
        <v>35.945236092999998</v>
      </c>
      <c r="M289" s="11">
        <v>-75.8245264034</v>
      </c>
      <c r="N289" s="10">
        <v>35.945236092999998</v>
      </c>
      <c r="O289" s="8">
        <v>2016</v>
      </c>
      <c r="R289" s="8" t="s">
        <v>26</v>
      </c>
      <c r="S289" s="8" t="s">
        <v>27</v>
      </c>
      <c r="T289" t="s">
        <v>28</v>
      </c>
      <c r="U289" s="8" t="s">
        <v>37</v>
      </c>
      <c r="V289" s="8" t="s">
        <v>26</v>
      </c>
    </row>
    <row r="290" spans="1:22" x14ac:dyDescent="0.25">
      <c r="A290" s="8" t="s">
        <v>582</v>
      </c>
      <c r="B290" t="s">
        <v>517</v>
      </c>
      <c r="D290" s="8" t="s">
        <v>582</v>
      </c>
      <c r="E290" s="8" t="s">
        <v>588</v>
      </c>
      <c r="F290" s="8" t="s">
        <v>584</v>
      </c>
      <c r="G290" s="8" t="s">
        <v>582</v>
      </c>
      <c r="H290" s="8" t="s">
        <v>584</v>
      </c>
      <c r="J290" s="9" t="s">
        <v>585</v>
      </c>
      <c r="K290" s="9" t="s">
        <v>585</v>
      </c>
      <c r="L290" s="10">
        <v>35.944381391199997</v>
      </c>
      <c r="M290" s="11">
        <v>-75.824799746400004</v>
      </c>
      <c r="N290" s="10">
        <v>35.944381391199997</v>
      </c>
      <c r="O290" s="8">
        <v>2004</v>
      </c>
      <c r="R290" s="8" t="s">
        <v>26</v>
      </c>
      <c r="S290" s="8" t="s">
        <v>27</v>
      </c>
      <c r="T290" s="8" t="s">
        <v>28</v>
      </c>
      <c r="U290" s="8" t="s">
        <v>37</v>
      </c>
      <c r="V290" s="8" t="s">
        <v>26</v>
      </c>
    </row>
    <row r="291" spans="1:22" x14ac:dyDescent="0.25">
      <c r="A291" t="s">
        <v>582</v>
      </c>
      <c r="B291" t="s">
        <v>517</v>
      </c>
      <c r="C291"/>
      <c r="D291" s="8" t="s">
        <v>582</v>
      </c>
      <c r="E291" s="8" t="s">
        <v>588</v>
      </c>
      <c r="F291" s="8" t="s">
        <v>586</v>
      </c>
      <c r="G291" t="s">
        <v>582</v>
      </c>
      <c r="H291" t="s">
        <v>586</v>
      </c>
      <c r="I291"/>
      <c r="J291" s="9" t="s">
        <v>585</v>
      </c>
      <c r="K291" s="9" t="s">
        <v>585</v>
      </c>
      <c r="L291" s="10">
        <v>35.944381391199997</v>
      </c>
      <c r="M291" s="11">
        <v>-75.824799746400004</v>
      </c>
      <c r="N291" s="10">
        <v>35.944381391199997</v>
      </c>
      <c r="O291" s="8">
        <v>2016</v>
      </c>
      <c r="R291" s="8" t="s">
        <v>26</v>
      </c>
      <c r="S291" s="8" t="s">
        <v>27</v>
      </c>
      <c r="T291" t="s">
        <v>28</v>
      </c>
      <c r="U291" s="8" t="s">
        <v>37</v>
      </c>
      <c r="V291" s="8" t="s">
        <v>26</v>
      </c>
    </row>
    <row r="292" spans="1:22" x14ac:dyDescent="0.25">
      <c r="A292" s="8" t="s">
        <v>582</v>
      </c>
      <c r="B292" t="s">
        <v>517</v>
      </c>
      <c r="D292" s="8" t="s">
        <v>582</v>
      </c>
      <c r="E292" s="8" t="s">
        <v>589</v>
      </c>
      <c r="F292" s="8" t="s">
        <v>584</v>
      </c>
      <c r="G292" s="8" t="s">
        <v>582</v>
      </c>
      <c r="H292" s="8" t="s">
        <v>584</v>
      </c>
      <c r="J292" s="9" t="s">
        <v>585</v>
      </c>
      <c r="K292" s="9" t="s">
        <v>585</v>
      </c>
      <c r="L292" s="10">
        <v>35.940875997500001</v>
      </c>
      <c r="M292" s="11">
        <v>-75.820384086199994</v>
      </c>
      <c r="N292" s="10">
        <v>35.940875997500001</v>
      </c>
      <c r="O292" s="8">
        <v>2004</v>
      </c>
      <c r="R292" s="8" t="s">
        <v>26</v>
      </c>
      <c r="S292" s="8" t="s">
        <v>27</v>
      </c>
      <c r="T292" s="8" t="s">
        <v>28</v>
      </c>
      <c r="U292" s="8" t="s">
        <v>37</v>
      </c>
      <c r="V292" s="8" t="s">
        <v>26</v>
      </c>
    </row>
    <row r="293" spans="1:22" x14ac:dyDescent="0.25">
      <c r="A293" t="s">
        <v>582</v>
      </c>
      <c r="B293" t="s">
        <v>517</v>
      </c>
      <c r="C293"/>
      <c r="D293" s="8" t="s">
        <v>582</v>
      </c>
      <c r="E293" s="8" t="s">
        <v>589</v>
      </c>
      <c r="F293" s="8" t="s">
        <v>586</v>
      </c>
      <c r="G293" t="s">
        <v>582</v>
      </c>
      <c r="H293" t="s">
        <v>586</v>
      </c>
      <c r="I293"/>
      <c r="J293" s="9" t="s">
        <v>585</v>
      </c>
      <c r="K293" s="9" t="s">
        <v>585</v>
      </c>
      <c r="L293" s="10">
        <v>35.940875997500001</v>
      </c>
      <c r="M293" s="11">
        <v>-75.820384086199994</v>
      </c>
      <c r="N293" s="10">
        <v>35.940875997500001</v>
      </c>
      <c r="O293" s="8">
        <v>2016</v>
      </c>
      <c r="R293" s="8" t="s">
        <v>26</v>
      </c>
      <c r="S293" s="8" t="s">
        <v>27</v>
      </c>
      <c r="T293" t="s">
        <v>28</v>
      </c>
      <c r="U293" s="8" t="s">
        <v>37</v>
      </c>
      <c r="V293" s="8" t="s">
        <v>26</v>
      </c>
    </row>
    <row r="294" spans="1:22" x14ac:dyDescent="0.25">
      <c r="A294" s="8" t="s">
        <v>582</v>
      </c>
      <c r="B294" t="s">
        <v>517</v>
      </c>
      <c r="D294" s="8" t="s">
        <v>582</v>
      </c>
      <c r="E294" s="8" t="s">
        <v>590</v>
      </c>
      <c r="F294" s="8" t="s">
        <v>584</v>
      </c>
      <c r="G294" s="8" t="s">
        <v>582</v>
      </c>
      <c r="H294" s="8" t="s">
        <v>584</v>
      </c>
      <c r="J294" s="9" t="s">
        <v>585</v>
      </c>
      <c r="K294" s="9" t="s">
        <v>585</v>
      </c>
      <c r="L294" s="10">
        <v>35.942601565099999</v>
      </c>
      <c r="M294" s="11">
        <v>-75.821849475899995</v>
      </c>
      <c r="N294" s="10">
        <v>35.942601565099999</v>
      </c>
      <c r="O294" s="8">
        <v>2004</v>
      </c>
      <c r="R294" s="8" t="s">
        <v>26</v>
      </c>
      <c r="S294" s="8" t="s">
        <v>27</v>
      </c>
      <c r="T294" s="8" t="s">
        <v>28</v>
      </c>
      <c r="U294" s="8" t="s">
        <v>37</v>
      </c>
      <c r="V294" s="8" t="s">
        <v>26</v>
      </c>
    </row>
    <row r="295" spans="1:22" x14ac:dyDescent="0.25">
      <c r="A295" t="s">
        <v>582</v>
      </c>
      <c r="B295" t="s">
        <v>517</v>
      </c>
      <c r="C295"/>
      <c r="D295" s="8" t="s">
        <v>582</v>
      </c>
      <c r="E295" s="8" t="s">
        <v>590</v>
      </c>
      <c r="F295" s="8" t="s">
        <v>586</v>
      </c>
      <c r="G295" t="s">
        <v>582</v>
      </c>
      <c r="H295" t="s">
        <v>586</v>
      </c>
      <c r="I295"/>
      <c r="J295" s="9" t="s">
        <v>585</v>
      </c>
      <c r="K295" s="9" t="s">
        <v>585</v>
      </c>
      <c r="L295" s="10">
        <v>35.942601565099999</v>
      </c>
      <c r="M295" s="11">
        <v>-75.821849475899995</v>
      </c>
      <c r="N295" s="10">
        <v>35.942601565099999</v>
      </c>
      <c r="O295" s="8">
        <v>2016</v>
      </c>
      <c r="R295" s="8" t="s">
        <v>26</v>
      </c>
      <c r="S295" s="8" t="s">
        <v>27</v>
      </c>
      <c r="T295" t="s">
        <v>28</v>
      </c>
      <c r="U295" s="8" t="s">
        <v>37</v>
      </c>
      <c r="V295" s="8" t="s">
        <v>26</v>
      </c>
    </row>
    <row r="296" spans="1:22" x14ac:dyDescent="0.25">
      <c r="A296" s="8" t="s">
        <v>582</v>
      </c>
      <c r="B296" t="s">
        <v>517</v>
      </c>
      <c r="D296" s="8" t="s">
        <v>582</v>
      </c>
      <c r="E296" s="8" t="s">
        <v>591</v>
      </c>
      <c r="F296" s="8" t="s">
        <v>584</v>
      </c>
      <c r="G296" s="8" t="s">
        <v>582</v>
      </c>
      <c r="H296" s="8" t="s">
        <v>584</v>
      </c>
      <c r="J296" s="9" t="s">
        <v>585</v>
      </c>
      <c r="K296" s="9" t="s">
        <v>585</v>
      </c>
      <c r="L296" s="10">
        <v>35.943130080700001</v>
      </c>
      <c r="M296" s="11">
        <v>-75.821744605700005</v>
      </c>
      <c r="N296" s="10">
        <v>35.943130080700001</v>
      </c>
      <c r="O296" s="8">
        <v>2004</v>
      </c>
      <c r="R296" s="8" t="s">
        <v>26</v>
      </c>
      <c r="S296" s="8" t="s">
        <v>27</v>
      </c>
      <c r="T296" s="8" t="s">
        <v>28</v>
      </c>
      <c r="U296" s="8" t="s">
        <v>37</v>
      </c>
      <c r="V296" s="8" t="s">
        <v>26</v>
      </c>
    </row>
    <row r="297" spans="1:22" x14ac:dyDescent="0.25">
      <c r="A297" t="s">
        <v>582</v>
      </c>
      <c r="B297" t="s">
        <v>517</v>
      </c>
      <c r="C297"/>
      <c r="D297" s="8" t="s">
        <v>582</v>
      </c>
      <c r="E297" s="8" t="s">
        <v>591</v>
      </c>
      <c r="F297" s="8" t="s">
        <v>586</v>
      </c>
      <c r="G297" t="s">
        <v>582</v>
      </c>
      <c r="H297" t="s">
        <v>586</v>
      </c>
      <c r="I297"/>
      <c r="J297" s="9" t="s">
        <v>585</v>
      </c>
      <c r="K297" s="9" t="s">
        <v>585</v>
      </c>
      <c r="L297" s="10">
        <v>35.943130080700001</v>
      </c>
      <c r="M297" s="11">
        <v>-75.821744605700005</v>
      </c>
      <c r="N297" s="10">
        <v>35.943130080700001</v>
      </c>
      <c r="O297" s="8">
        <v>2016</v>
      </c>
      <c r="R297" s="8" t="s">
        <v>26</v>
      </c>
      <c r="S297" s="8" t="s">
        <v>27</v>
      </c>
      <c r="T297" t="s">
        <v>28</v>
      </c>
      <c r="U297" s="8" t="s">
        <v>37</v>
      </c>
      <c r="V297" s="8" t="s">
        <v>26</v>
      </c>
    </row>
    <row r="298" spans="1:22" x14ac:dyDescent="0.25">
      <c r="A298" s="8" t="s">
        <v>582</v>
      </c>
      <c r="B298" t="s">
        <v>517</v>
      </c>
      <c r="D298" s="8" t="s">
        <v>582</v>
      </c>
      <c r="E298" s="8" t="s">
        <v>592</v>
      </c>
      <c r="F298" s="8" t="s">
        <v>584</v>
      </c>
      <c r="G298" s="8" t="s">
        <v>582</v>
      </c>
      <c r="H298" s="8" t="s">
        <v>584</v>
      </c>
      <c r="J298" s="9" t="s">
        <v>585</v>
      </c>
      <c r="K298" s="9" t="s">
        <v>585</v>
      </c>
      <c r="L298" s="10">
        <v>35.943909308400002</v>
      </c>
      <c r="M298" s="11">
        <v>-75.822122002300006</v>
      </c>
      <c r="N298" s="10">
        <v>35.943909308400002</v>
      </c>
      <c r="O298" s="8">
        <v>2004</v>
      </c>
      <c r="R298" s="8" t="s">
        <v>26</v>
      </c>
      <c r="S298" s="8" t="s">
        <v>27</v>
      </c>
      <c r="T298" s="8" t="s">
        <v>28</v>
      </c>
      <c r="U298" s="8" t="s">
        <v>37</v>
      </c>
      <c r="V298" s="8" t="s">
        <v>26</v>
      </c>
    </row>
    <row r="299" spans="1:22" x14ac:dyDescent="0.25">
      <c r="A299" t="s">
        <v>582</v>
      </c>
      <c r="B299" t="s">
        <v>517</v>
      </c>
      <c r="C299"/>
      <c r="D299" s="8" t="s">
        <v>582</v>
      </c>
      <c r="E299" s="8" t="s">
        <v>592</v>
      </c>
      <c r="F299" s="8" t="s">
        <v>586</v>
      </c>
      <c r="G299" t="s">
        <v>582</v>
      </c>
      <c r="H299" t="s">
        <v>586</v>
      </c>
      <c r="I299"/>
      <c r="J299" s="9" t="s">
        <v>585</v>
      </c>
      <c r="K299" s="9" t="s">
        <v>585</v>
      </c>
      <c r="L299" s="10">
        <v>35.943909308400002</v>
      </c>
      <c r="M299" s="11">
        <v>-75.822122002300006</v>
      </c>
      <c r="N299" s="10">
        <v>35.943909308400002</v>
      </c>
      <c r="O299" s="8">
        <v>2016</v>
      </c>
      <c r="R299" s="8" t="s">
        <v>26</v>
      </c>
      <c r="S299" s="8" t="s">
        <v>27</v>
      </c>
      <c r="T299" t="s">
        <v>28</v>
      </c>
      <c r="U299" s="8" t="s">
        <v>37</v>
      </c>
      <c r="V299" s="8" t="s">
        <v>26</v>
      </c>
    </row>
    <row r="300" spans="1:22" x14ac:dyDescent="0.25">
      <c r="A300" s="8" t="s">
        <v>593</v>
      </c>
      <c r="B300" t="s">
        <v>517</v>
      </c>
      <c r="D300" s="8" t="s">
        <v>593</v>
      </c>
      <c r="E300" s="8" t="s">
        <v>594</v>
      </c>
      <c r="F300" s="8" t="s">
        <v>595</v>
      </c>
      <c r="G300" s="8" t="s">
        <v>593</v>
      </c>
      <c r="H300" s="8" t="s">
        <v>595</v>
      </c>
      <c r="J300" s="9" t="s">
        <v>585</v>
      </c>
      <c r="K300" s="9" t="s">
        <v>585</v>
      </c>
      <c r="L300" s="10">
        <v>35.959731313600003</v>
      </c>
      <c r="M300" s="11">
        <v>-75.818658420299997</v>
      </c>
      <c r="N300" s="10">
        <v>35.959731313600003</v>
      </c>
      <c r="O300" s="8">
        <v>2004</v>
      </c>
      <c r="R300" s="8" t="s">
        <v>257</v>
      </c>
      <c r="S300" s="8" t="s">
        <v>46</v>
      </c>
      <c r="T300" s="8" t="s">
        <v>47</v>
      </c>
      <c r="U300" s="8" t="s">
        <v>37</v>
      </c>
      <c r="V300" s="8" t="s">
        <v>532</v>
      </c>
    </row>
    <row r="301" spans="1:22" x14ac:dyDescent="0.25">
      <c r="A301" t="s">
        <v>593</v>
      </c>
      <c r="B301" t="s">
        <v>517</v>
      </c>
      <c r="C301"/>
      <c r="D301" s="8" t="s">
        <v>593</v>
      </c>
      <c r="E301" s="8" t="s">
        <v>594</v>
      </c>
      <c r="F301" s="8" t="s">
        <v>596</v>
      </c>
      <c r="G301" t="s">
        <v>593</v>
      </c>
      <c r="H301" t="s">
        <v>596</v>
      </c>
      <c r="I301"/>
      <c r="J301" s="9" t="s">
        <v>585</v>
      </c>
      <c r="K301" s="9" t="s">
        <v>585</v>
      </c>
      <c r="L301" s="10">
        <v>35.959731313600003</v>
      </c>
      <c r="M301" s="11">
        <v>-75.818658420299997</v>
      </c>
      <c r="N301" s="10">
        <v>35.959731313600003</v>
      </c>
      <c r="O301" s="8">
        <v>2016</v>
      </c>
      <c r="R301" s="8" t="s">
        <v>257</v>
      </c>
      <c r="S301" s="8" t="s">
        <v>46</v>
      </c>
      <c r="T301" t="s">
        <v>47</v>
      </c>
      <c r="U301" s="8" t="s">
        <v>37</v>
      </c>
      <c r="V301" s="8" t="s">
        <v>532</v>
      </c>
    </row>
    <row r="302" spans="1:22" x14ac:dyDescent="0.25">
      <c r="A302" s="8" t="s">
        <v>593</v>
      </c>
      <c r="B302" t="s">
        <v>517</v>
      </c>
      <c r="D302" s="8" t="s">
        <v>593</v>
      </c>
      <c r="E302" s="8" t="s">
        <v>597</v>
      </c>
      <c r="F302" s="8" t="s">
        <v>595</v>
      </c>
      <c r="G302" s="8" t="s">
        <v>593</v>
      </c>
      <c r="H302" s="8" t="s">
        <v>595</v>
      </c>
      <c r="J302" s="9" t="s">
        <v>585</v>
      </c>
      <c r="K302" s="9" t="s">
        <v>585</v>
      </c>
      <c r="L302" s="10">
        <v>35.959240763499999</v>
      </c>
      <c r="M302" s="11">
        <v>-75.819425608100005</v>
      </c>
      <c r="N302" s="10">
        <v>35.959240763499999</v>
      </c>
      <c r="O302" s="8">
        <v>2004</v>
      </c>
      <c r="R302" s="8" t="s">
        <v>257</v>
      </c>
      <c r="S302" s="8" t="s">
        <v>46</v>
      </c>
      <c r="T302" s="8" t="s">
        <v>47</v>
      </c>
      <c r="U302" s="8" t="s">
        <v>37</v>
      </c>
      <c r="V302" s="8" t="s">
        <v>532</v>
      </c>
    </row>
    <row r="303" spans="1:22" x14ac:dyDescent="0.25">
      <c r="A303" t="s">
        <v>593</v>
      </c>
      <c r="B303" t="s">
        <v>517</v>
      </c>
      <c r="C303"/>
      <c r="D303" s="8" t="s">
        <v>593</v>
      </c>
      <c r="E303" s="8" t="s">
        <v>597</v>
      </c>
      <c r="F303" s="8" t="s">
        <v>596</v>
      </c>
      <c r="G303" t="s">
        <v>593</v>
      </c>
      <c r="H303" t="s">
        <v>596</v>
      </c>
      <c r="I303"/>
      <c r="J303" s="9" t="s">
        <v>585</v>
      </c>
      <c r="K303" s="9" t="s">
        <v>585</v>
      </c>
      <c r="L303" s="10">
        <v>35.959240763499999</v>
      </c>
      <c r="M303" s="11">
        <v>-75.819425608100005</v>
      </c>
      <c r="N303" s="10">
        <v>35.959240763499999</v>
      </c>
      <c r="O303" s="8">
        <v>2016</v>
      </c>
      <c r="R303" s="8" t="s">
        <v>257</v>
      </c>
      <c r="S303" s="8" t="s">
        <v>46</v>
      </c>
      <c r="T303" t="s">
        <v>47</v>
      </c>
      <c r="U303" s="8" t="s">
        <v>37</v>
      </c>
      <c r="V303" s="8" t="s">
        <v>532</v>
      </c>
    </row>
    <row r="304" spans="1:22" x14ac:dyDescent="0.25">
      <c r="A304" s="8" t="s">
        <v>593</v>
      </c>
      <c r="B304" t="s">
        <v>517</v>
      </c>
      <c r="D304" s="8" t="s">
        <v>593</v>
      </c>
      <c r="E304" s="8" t="s">
        <v>598</v>
      </c>
      <c r="F304" s="8" t="s">
        <v>595</v>
      </c>
      <c r="G304" s="8" t="s">
        <v>593</v>
      </c>
      <c r="H304" s="8" t="s">
        <v>595</v>
      </c>
      <c r="J304" s="9" t="s">
        <v>585</v>
      </c>
      <c r="K304" s="9" t="s">
        <v>585</v>
      </c>
      <c r="L304" s="10">
        <v>35.957059189500001</v>
      </c>
      <c r="M304" s="11">
        <v>-75.818640915200007</v>
      </c>
      <c r="N304" s="10">
        <v>35.957059189500001</v>
      </c>
      <c r="O304" s="8">
        <v>2004</v>
      </c>
      <c r="R304" s="8" t="s">
        <v>257</v>
      </c>
      <c r="S304" s="8" t="s">
        <v>46</v>
      </c>
      <c r="T304" s="8" t="s">
        <v>47</v>
      </c>
      <c r="U304" s="8" t="s">
        <v>37</v>
      </c>
      <c r="V304" s="8" t="s">
        <v>532</v>
      </c>
    </row>
    <row r="305" spans="1:22" x14ac:dyDescent="0.25">
      <c r="A305" t="s">
        <v>593</v>
      </c>
      <c r="B305" t="s">
        <v>517</v>
      </c>
      <c r="C305"/>
      <c r="D305" s="8" t="s">
        <v>593</v>
      </c>
      <c r="E305" s="8" t="s">
        <v>598</v>
      </c>
      <c r="F305" s="8" t="s">
        <v>596</v>
      </c>
      <c r="G305" t="s">
        <v>593</v>
      </c>
      <c r="H305" t="s">
        <v>596</v>
      </c>
      <c r="I305"/>
      <c r="J305" s="9" t="s">
        <v>585</v>
      </c>
      <c r="K305" s="9" t="s">
        <v>585</v>
      </c>
      <c r="L305" s="10">
        <v>35.957059189500001</v>
      </c>
      <c r="M305" s="11">
        <v>-75.818640915200007</v>
      </c>
      <c r="N305" s="10">
        <v>35.957059189500001</v>
      </c>
      <c r="O305" s="8">
        <v>2016</v>
      </c>
      <c r="R305" s="8" t="s">
        <v>257</v>
      </c>
      <c r="S305" s="8" t="s">
        <v>46</v>
      </c>
      <c r="T305" t="s">
        <v>47</v>
      </c>
      <c r="U305" s="8" t="s">
        <v>37</v>
      </c>
      <c r="V305" s="8" t="s">
        <v>532</v>
      </c>
    </row>
    <row r="306" spans="1:22" x14ac:dyDescent="0.25">
      <c r="A306" s="8" t="s">
        <v>593</v>
      </c>
      <c r="B306" t="s">
        <v>517</v>
      </c>
      <c r="D306" s="8" t="s">
        <v>593</v>
      </c>
      <c r="E306" s="8" t="s">
        <v>599</v>
      </c>
      <c r="F306" s="8" t="s">
        <v>595</v>
      </c>
      <c r="G306" s="8" t="s">
        <v>593</v>
      </c>
      <c r="H306" s="8" t="s">
        <v>595</v>
      </c>
      <c r="J306" s="9" t="s">
        <v>585</v>
      </c>
      <c r="K306" s="9" t="s">
        <v>585</v>
      </c>
      <c r="L306" s="10">
        <v>35.958558278600002</v>
      </c>
      <c r="M306" s="11">
        <v>-75.819068650299997</v>
      </c>
      <c r="N306" s="10">
        <v>35.958558278600002</v>
      </c>
      <c r="O306" s="8">
        <v>2004</v>
      </c>
      <c r="R306" s="8" t="s">
        <v>257</v>
      </c>
      <c r="S306" s="8" t="s">
        <v>46</v>
      </c>
      <c r="T306" s="8" t="s">
        <v>47</v>
      </c>
      <c r="U306" s="8" t="s">
        <v>37</v>
      </c>
      <c r="V306" s="8" t="s">
        <v>532</v>
      </c>
    </row>
    <row r="307" spans="1:22" x14ac:dyDescent="0.25">
      <c r="A307" t="s">
        <v>593</v>
      </c>
      <c r="B307" t="s">
        <v>517</v>
      </c>
      <c r="C307"/>
      <c r="D307" s="8" t="s">
        <v>593</v>
      </c>
      <c r="E307" s="8" t="s">
        <v>599</v>
      </c>
      <c r="F307" s="8" t="s">
        <v>596</v>
      </c>
      <c r="G307" t="s">
        <v>593</v>
      </c>
      <c r="H307" t="s">
        <v>596</v>
      </c>
      <c r="I307"/>
      <c r="J307" s="9" t="s">
        <v>585</v>
      </c>
      <c r="K307" s="9" t="s">
        <v>585</v>
      </c>
      <c r="L307" s="10">
        <v>35.958558278600002</v>
      </c>
      <c r="M307" s="11">
        <v>-75.819068650299997</v>
      </c>
      <c r="N307" s="10">
        <v>35.958558278600002</v>
      </c>
      <c r="O307" s="8">
        <v>2016</v>
      </c>
      <c r="R307" s="8" t="s">
        <v>257</v>
      </c>
      <c r="S307" s="8" t="s">
        <v>46</v>
      </c>
      <c r="T307" t="s">
        <v>47</v>
      </c>
      <c r="U307" s="8" t="s">
        <v>37</v>
      </c>
      <c r="V307" s="8" t="s">
        <v>532</v>
      </c>
    </row>
    <row r="308" spans="1:22" x14ac:dyDescent="0.25">
      <c r="A308" s="8" t="s">
        <v>593</v>
      </c>
      <c r="B308" t="s">
        <v>517</v>
      </c>
      <c r="D308" s="8" t="s">
        <v>593</v>
      </c>
      <c r="E308" s="8" t="s">
        <v>600</v>
      </c>
      <c r="F308" s="8" t="s">
        <v>595</v>
      </c>
      <c r="G308" s="8" t="s">
        <v>593</v>
      </c>
      <c r="H308" s="8" t="s">
        <v>595</v>
      </c>
      <c r="J308" s="9" t="s">
        <v>585</v>
      </c>
      <c r="K308" s="9" t="s">
        <v>585</v>
      </c>
      <c r="L308" s="10">
        <v>35.957619565999998</v>
      </c>
      <c r="M308" s="11">
        <v>-75.818518520599994</v>
      </c>
      <c r="N308" s="10">
        <v>35.957619565999998</v>
      </c>
      <c r="O308" s="8">
        <v>2004</v>
      </c>
      <c r="R308" s="8" t="s">
        <v>257</v>
      </c>
      <c r="S308" s="8" t="s">
        <v>46</v>
      </c>
      <c r="T308" s="8" t="s">
        <v>47</v>
      </c>
      <c r="U308" s="8" t="s">
        <v>37</v>
      </c>
      <c r="V308" s="8" t="s">
        <v>532</v>
      </c>
    </row>
    <row r="309" spans="1:22" x14ac:dyDescent="0.25">
      <c r="A309" t="s">
        <v>593</v>
      </c>
      <c r="B309" t="s">
        <v>517</v>
      </c>
      <c r="C309"/>
      <c r="D309" s="8" t="s">
        <v>593</v>
      </c>
      <c r="E309" s="8" t="s">
        <v>600</v>
      </c>
      <c r="F309" s="8" t="s">
        <v>596</v>
      </c>
      <c r="G309" t="s">
        <v>593</v>
      </c>
      <c r="H309" t="s">
        <v>596</v>
      </c>
      <c r="I309"/>
      <c r="J309" s="9" t="s">
        <v>585</v>
      </c>
      <c r="K309" s="9" t="s">
        <v>585</v>
      </c>
      <c r="L309" s="10">
        <v>35.957619565999998</v>
      </c>
      <c r="M309" s="11">
        <v>-75.818518520599994</v>
      </c>
      <c r="N309" s="10">
        <v>35.957619565999998</v>
      </c>
      <c r="O309" s="8">
        <v>2016</v>
      </c>
      <c r="R309" s="8" t="s">
        <v>257</v>
      </c>
      <c r="S309" s="8" t="s">
        <v>46</v>
      </c>
      <c r="T309" t="s">
        <v>47</v>
      </c>
      <c r="U309" s="8" t="s">
        <v>37</v>
      </c>
      <c r="V309" s="8" t="s">
        <v>532</v>
      </c>
    </row>
    <row r="310" spans="1:22" x14ac:dyDescent="0.25">
      <c r="A310" s="8" t="s">
        <v>593</v>
      </c>
      <c r="B310" t="s">
        <v>517</v>
      </c>
      <c r="D310" s="8" t="s">
        <v>593</v>
      </c>
      <c r="E310" s="8" t="s">
        <v>601</v>
      </c>
      <c r="F310" s="8" t="s">
        <v>595</v>
      </c>
      <c r="G310" s="8" t="s">
        <v>593</v>
      </c>
      <c r="H310" s="8" t="s">
        <v>595</v>
      </c>
      <c r="J310" s="9" t="s">
        <v>585</v>
      </c>
      <c r="K310" s="9" t="s">
        <v>585</v>
      </c>
      <c r="L310" s="10">
        <v>35.958382525499999</v>
      </c>
      <c r="M310" s="11">
        <v>-75.819308529500006</v>
      </c>
      <c r="N310" s="10">
        <v>35.958382525499999</v>
      </c>
      <c r="O310" s="8">
        <v>2004</v>
      </c>
      <c r="R310" s="8" t="s">
        <v>257</v>
      </c>
      <c r="S310" s="8" t="s">
        <v>46</v>
      </c>
      <c r="T310" s="8" t="s">
        <v>47</v>
      </c>
      <c r="U310" s="8" t="s">
        <v>37</v>
      </c>
      <c r="V310" s="8" t="s">
        <v>532</v>
      </c>
    </row>
    <row r="311" spans="1:22" x14ac:dyDescent="0.25">
      <c r="A311" t="s">
        <v>593</v>
      </c>
      <c r="B311" t="s">
        <v>517</v>
      </c>
      <c r="C311"/>
      <c r="D311" s="8" t="s">
        <v>593</v>
      </c>
      <c r="E311" s="8" t="s">
        <v>601</v>
      </c>
      <c r="F311" s="8" t="s">
        <v>596</v>
      </c>
      <c r="G311" t="s">
        <v>593</v>
      </c>
      <c r="H311" t="s">
        <v>596</v>
      </c>
      <c r="I311"/>
      <c r="J311" s="9" t="s">
        <v>585</v>
      </c>
      <c r="K311" s="9" t="s">
        <v>585</v>
      </c>
      <c r="L311" s="10">
        <v>35.958382525499999</v>
      </c>
      <c r="M311" s="11">
        <v>-75.819308529500006</v>
      </c>
      <c r="N311" s="10">
        <v>35.958382525499999</v>
      </c>
      <c r="O311" s="8">
        <v>2016</v>
      </c>
      <c r="R311" s="8" t="s">
        <v>257</v>
      </c>
      <c r="S311" s="8" t="s">
        <v>46</v>
      </c>
      <c r="T311" t="s">
        <v>47</v>
      </c>
      <c r="U311" s="8" t="s">
        <v>37</v>
      </c>
      <c r="V311" s="8" t="s">
        <v>532</v>
      </c>
    </row>
    <row r="312" spans="1:22" x14ac:dyDescent="0.25">
      <c r="A312" s="8" t="s">
        <v>593</v>
      </c>
      <c r="B312" t="s">
        <v>517</v>
      </c>
      <c r="D312" s="8" t="s">
        <v>593</v>
      </c>
      <c r="E312" s="8" t="s">
        <v>602</v>
      </c>
      <c r="F312" s="8" t="s">
        <v>595</v>
      </c>
      <c r="G312" s="8" t="s">
        <v>593</v>
      </c>
      <c r="H312" s="8" t="s">
        <v>595</v>
      </c>
      <c r="J312" s="9" t="s">
        <v>585</v>
      </c>
      <c r="K312" s="9" t="s">
        <v>585</v>
      </c>
      <c r="L312" s="10">
        <v>35.958833923900002</v>
      </c>
      <c r="M312" s="11">
        <v>-75.819400043599998</v>
      </c>
      <c r="N312" s="10">
        <v>35.958833923900002</v>
      </c>
      <c r="O312" s="8">
        <v>2004</v>
      </c>
      <c r="R312" s="8" t="s">
        <v>257</v>
      </c>
      <c r="S312" s="8" t="s">
        <v>46</v>
      </c>
      <c r="T312" s="8" t="s">
        <v>47</v>
      </c>
      <c r="U312" s="8" t="s">
        <v>37</v>
      </c>
      <c r="V312" s="8" t="s">
        <v>532</v>
      </c>
    </row>
    <row r="313" spans="1:22" x14ac:dyDescent="0.25">
      <c r="A313" t="s">
        <v>593</v>
      </c>
      <c r="B313" t="s">
        <v>517</v>
      </c>
      <c r="C313"/>
      <c r="D313" s="8" t="s">
        <v>593</v>
      </c>
      <c r="E313" s="8" t="s">
        <v>602</v>
      </c>
      <c r="F313" s="8" t="s">
        <v>596</v>
      </c>
      <c r="G313" t="s">
        <v>593</v>
      </c>
      <c r="H313" t="s">
        <v>596</v>
      </c>
      <c r="I313"/>
      <c r="J313" s="9" t="s">
        <v>585</v>
      </c>
      <c r="K313" s="9" t="s">
        <v>585</v>
      </c>
      <c r="L313" s="10">
        <v>35.958833923900002</v>
      </c>
      <c r="M313" s="11">
        <v>-75.819400043599998</v>
      </c>
      <c r="N313" s="10">
        <v>35.958833923900002</v>
      </c>
      <c r="O313" s="8">
        <v>2016</v>
      </c>
      <c r="R313" s="8" t="s">
        <v>257</v>
      </c>
      <c r="S313" s="8" t="s">
        <v>46</v>
      </c>
      <c r="T313" t="s">
        <v>47</v>
      </c>
      <c r="U313" s="8" t="s">
        <v>37</v>
      </c>
      <c r="V313" s="8" t="s">
        <v>532</v>
      </c>
    </row>
    <row r="314" spans="1:22" x14ac:dyDescent="0.25">
      <c r="A314" s="8" t="s">
        <v>603</v>
      </c>
      <c r="B314" t="s">
        <v>517</v>
      </c>
      <c r="D314" s="8" t="s">
        <v>603</v>
      </c>
      <c r="E314" s="8" t="s">
        <v>604</v>
      </c>
      <c r="F314" s="8" t="s">
        <v>605</v>
      </c>
      <c r="G314" s="8" t="s">
        <v>603</v>
      </c>
      <c r="H314" s="8" t="s">
        <v>605</v>
      </c>
      <c r="J314" s="9" t="s">
        <v>585</v>
      </c>
      <c r="K314" s="9" t="s">
        <v>585</v>
      </c>
      <c r="L314" s="10">
        <v>35.9556196148</v>
      </c>
      <c r="M314" s="11">
        <v>-75.8210057382</v>
      </c>
      <c r="N314" s="10">
        <v>35.9556196148</v>
      </c>
      <c r="O314" s="8">
        <v>2004</v>
      </c>
      <c r="R314" s="8" t="s">
        <v>45</v>
      </c>
      <c r="S314" s="8" t="s">
        <v>46</v>
      </c>
      <c r="T314" s="8" t="s">
        <v>77</v>
      </c>
      <c r="U314" s="8" t="s">
        <v>37</v>
      </c>
      <c r="V314" s="8" t="s">
        <v>543</v>
      </c>
    </row>
    <row r="315" spans="1:22" x14ac:dyDescent="0.25">
      <c r="A315" t="s">
        <v>603</v>
      </c>
      <c r="B315" t="s">
        <v>517</v>
      </c>
      <c r="C315"/>
      <c r="D315" s="8" t="s">
        <v>603</v>
      </c>
      <c r="E315" s="8" t="s">
        <v>604</v>
      </c>
      <c r="F315" s="8" t="s">
        <v>606</v>
      </c>
      <c r="G315" t="s">
        <v>603</v>
      </c>
      <c r="H315" t="s">
        <v>606</v>
      </c>
      <c r="I315"/>
      <c r="J315" s="9" t="s">
        <v>585</v>
      </c>
      <c r="K315" s="9" t="s">
        <v>585</v>
      </c>
      <c r="L315" s="10">
        <v>35.9556196148</v>
      </c>
      <c r="M315" s="11">
        <v>-75.8210057382</v>
      </c>
      <c r="N315" s="10">
        <v>35.9556196148</v>
      </c>
      <c r="O315" s="8">
        <v>2016</v>
      </c>
      <c r="R315" s="8" t="s">
        <v>45</v>
      </c>
      <c r="S315" s="8" t="s">
        <v>46</v>
      </c>
      <c r="T315" t="s">
        <v>77</v>
      </c>
      <c r="U315" s="8" t="s">
        <v>37</v>
      </c>
      <c r="V315" s="8" t="s">
        <v>543</v>
      </c>
    </row>
    <row r="316" spans="1:22" x14ac:dyDescent="0.25">
      <c r="A316" s="8" t="s">
        <v>603</v>
      </c>
      <c r="B316" t="s">
        <v>517</v>
      </c>
      <c r="D316" s="8" t="s">
        <v>603</v>
      </c>
      <c r="E316" s="8" t="s">
        <v>607</v>
      </c>
      <c r="F316" s="8" t="s">
        <v>605</v>
      </c>
      <c r="G316" s="8" t="s">
        <v>603</v>
      </c>
      <c r="H316" s="8" t="s">
        <v>605</v>
      </c>
      <c r="J316" s="9" t="s">
        <v>585</v>
      </c>
      <c r="K316" s="9" t="s">
        <v>585</v>
      </c>
      <c r="L316" s="10">
        <v>35.954584101999998</v>
      </c>
      <c r="M316" s="11">
        <v>-75.8214691214</v>
      </c>
      <c r="N316" s="10">
        <v>35.954584101999998</v>
      </c>
      <c r="O316" s="8">
        <v>2004</v>
      </c>
      <c r="R316" s="8" t="s">
        <v>45</v>
      </c>
      <c r="S316" s="8" t="s">
        <v>46</v>
      </c>
      <c r="T316" s="8" t="s">
        <v>77</v>
      </c>
      <c r="U316" s="8" t="s">
        <v>37</v>
      </c>
      <c r="V316" s="8" t="s">
        <v>543</v>
      </c>
    </row>
    <row r="317" spans="1:22" x14ac:dyDescent="0.25">
      <c r="A317" t="s">
        <v>603</v>
      </c>
      <c r="B317" t="s">
        <v>517</v>
      </c>
      <c r="C317"/>
      <c r="D317" s="8" t="s">
        <v>603</v>
      </c>
      <c r="E317" s="8" t="s">
        <v>607</v>
      </c>
      <c r="F317" s="8" t="s">
        <v>606</v>
      </c>
      <c r="G317" t="s">
        <v>603</v>
      </c>
      <c r="H317" t="s">
        <v>606</v>
      </c>
      <c r="I317"/>
      <c r="J317" s="9" t="s">
        <v>585</v>
      </c>
      <c r="K317" s="9" t="s">
        <v>585</v>
      </c>
      <c r="L317" s="10">
        <v>35.954584101999998</v>
      </c>
      <c r="M317" s="11">
        <v>-75.8214691214</v>
      </c>
      <c r="N317" s="10">
        <v>35.954584101999998</v>
      </c>
      <c r="O317" s="8">
        <v>2016</v>
      </c>
      <c r="R317" s="8" t="s">
        <v>45</v>
      </c>
      <c r="S317" s="8" t="s">
        <v>46</v>
      </c>
      <c r="T317" t="s">
        <v>77</v>
      </c>
      <c r="U317" s="8" t="s">
        <v>37</v>
      </c>
      <c r="V317" s="8" t="s">
        <v>543</v>
      </c>
    </row>
    <row r="318" spans="1:22" x14ac:dyDescent="0.25">
      <c r="A318" s="8" t="s">
        <v>603</v>
      </c>
      <c r="B318" t="s">
        <v>517</v>
      </c>
      <c r="D318" s="8" t="s">
        <v>603</v>
      </c>
      <c r="E318" s="8" t="s">
        <v>608</v>
      </c>
      <c r="F318" s="8" t="s">
        <v>605</v>
      </c>
      <c r="G318" s="8" t="s">
        <v>603</v>
      </c>
      <c r="H318" s="8" t="s">
        <v>605</v>
      </c>
      <c r="J318" s="9" t="s">
        <v>585</v>
      </c>
      <c r="K318" s="9" t="s">
        <v>585</v>
      </c>
      <c r="L318" s="10">
        <v>35.954836987</v>
      </c>
      <c r="M318" s="11">
        <v>-75.820716357799995</v>
      </c>
      <c r="N318" s="10">
        <v>35.954836987</v>
      </c>
      <c r="O318" s="8">
        <v>2004</v>
      </c>
      <c r="R318" s="8" t="s">
        <v>45</v>
      </c>
      <c r="S318" s="8" t="s">
        <v>46</v>
      </c>
      <c r="T318" s="8" t="s">
        <v>77</v>
      </c>
      <c r="U318" s="8" t="s">
        <v>37</v>
      </c>
      <c r="V318" s="8" t="s">
        <v>543</v>
      </c>
    </row>
    <row r="319" spans="1:22" x14ac:dyDescent="0.25">
      <c r="A319" t="s">
        <v>603</v>
      </c>
      <c r="B319" t="s">
        <v>517</v>
      </c>
      <c r="C319"/>
      <c r="D319" s="8" t="s">
        <v>603</v>
      </c>
      <c r="E319" s="8" t="s">
        <v>608</v>
      </c>
      <c r="F319" s="8" t="s">
        <v>606</v>
      </c>
      <c r="G319" t="s">
        <v>603</v>
      </c>
      <c r="H319" t="s">
        <v>606</v>
      </c>
      <c r="I319"/>
      <c r="J319" s="9" t="s">
        <v>585</v>
      </c>
      <c r="K319" s="9" t="s">
        <v>585</v>
      </c>
      <c r="L319" s="10">
        <v>35.954836987</v>
      </c>
      <c r="M319" s="11">
        <v>-75.820716357799995</v>
      </c>
      <c r="N319" s="10">
        <v>35.954836987</v>
      </c>
      <c r="O319" s="8">
        <v>2016</v>
      </c>
      <c r="R319" s="8" t="s">
        <v>45</v>
      </c>
      <c r="S319" s="8" t="s">
        <v>46</v>
      </c>
      <c r="T319" t="s">
        <v>77</v>
      </c>
      <c r="U319" s="8" t="s">
        <v>37</v>
      </c>
      <c r="V319" s="8" t="s">
        <v>543</v>
      </c>
    </row>
    <row r="320" spans="1:22" x14ac:dyDescent="0.25">
      <c r="A320" s="8" t="s">
        <v>603</v>
      </c>
      <c r="B320" t="s">
        <v>517</v>
      </c>
      <c r="D320" s="8" t="s">
        <v>603</v>
      </c>
      <c r="E320" s="8" t="s">
        <v>609</v>
      </c>
      <c r="F320" s="8" t="s">
        <v>605</v>
      </c>
      <c r="G320" s="8" t="s">
        <v>603</v>
      </c>
      <c r="H320" s="8" t="s">
        <v>605</v>
      </c>
      <c r="J320" s="9" t="s">
        <v>585</v>
      </c>
      <c r="K320" s="9" t="s">
        <v>585</v>
      </c>
      <c r="L320" s="10">
        <v>35.953647623000002</v>
      </c>
      <c r="M320" s="11">
        <v>-75.821266475499996</v>
      </c>
      <c r="N320" s="10">
        <v>35.953647623000002</v>
      </c>
      <c r="O320" s="8">
        <v>2004</v>
      </c>
      <c r="R320" s="8" t="s">
        <v>45</v>
      </c>
      <c r="S320" s="8" t="s">
        <v>46</v>
      </c>
      <c r="T320" s="8" t="s">
        <v>77</v>
      </c>
      <c r="U320" s="8" t="s">
        <v>37</v>
      </c>
      <c r="V320" s="8" t="s">
        <v>543</v>
      </c>
    </row>
    <row r="321" spans="1:22" x14ac:dyDescent="0.25">
      <c r="A321" t="s">
        <v>603</v>
      </c>
      <c r="B321" t="s">
        <v>517</v>
      </c>
      <c r="C321"/>
      <c r="D321" s="8" t="s">
        <v>603</v>
      </c>
      <c r="E321" s="8" t="s">
        <v>609</v>
      </c>
      <c r="F321" s="8" t="s">
        <v>606</v>
      </c>
      <c r="G321" t="s">
        <v>603</v>
      </c>
      <c r="H321" t="s">
        <v>606</v>
      </c>
      <c r="I321"/>
      <c r="J321" s="9" t="s">
        <v>585</v>
      </c>
      <c r="K321" s="9" t="s">
        <v>585</v>
      </c>
      <c r="L321" s="10">
        <v>35.953647623000002</v>
      </c>
      <c r="M321" s="11">
        <v>-75.821266475499996</v>
      </c>
      <c r="N321" s="10">
        <v>35.953647623000002</v>
      </c>
      <c r="O321" s="8">
        <v>2016</v>
      </c>
      <c r="R321" s="8" t="s">
        <v>45</v>
      </c>
      <c r="S321" s="8" t="s">
        <v>46</v>
      </c>
      <c r="T321" t="s">
        <v>77</v>
      </c>
      <c r="U321" s="8" t="s">
        <v>37</v>
      </c>
      <c r="V321" s="8" t="s">
        <v>543</v>
      </c>
    </row>
    <row r="322" spans="1:22" x14ac:dyDescent="0.25">
      <c r="A322" s="8" t="s">
        <v>603</v>
      </c>
      <c r="B322" t="s">
        <v>517</v>
      </c>
      <c r="D322" s="8" t="s">
        <v>603</v>
      </c>
      <c r="E322" s="8" t="s">
        <v>610</v>
      </c>
      <c r="F322" s="8" t="s">
        <v>605</v>
      </c>
      <c r="G322" s="8" t="s">
        <v>603</v>
      </c>
      <c r="H322" s="8" t="s">
        <v>605</v>
      </c>
      <c r="J322" s="9" t="s">
        <v>585</v>
      </c>
      <c r="K322" s="9" t="s">
        <v>585</v>
      </c>
      <c r="L322" s="10">
        <v>35.9563753722</v>
      </c>
      <c r="M322" s="11">
        <v>-75.821490177300007</v>
      </c>
      <c r="N322" s="10">
        <v>35.9563753722</v>
      </c>
      <c r="O322" s="8">
        <v>2004</v>
      </c>
      <c r="R322" s="8" t="s">
        <v>45</v>
      </c>
      <c r="S322" s="8" t="s">
        <v>46</v>
      </c>
      <c r="T322" s="8" t="s">
        <v>77</v>
      </c>
      <c r="U322" s="8" t="s">
        <v>37</v>
      </c>
      <c r="V322" s="8" t="s">
        <v>543</v>
      </c>
    </row>
    <row r="323" spans="1:22" x14ac:dyDescent="0.25">
      <c r="A323" t="s">
        <v>603</v>
      </c>
      <c r="B323" t="s">
        <v>517</v>
      </c>
      <c r="C323"/>
      <c r="D323" s="8" t="s">
        <v>603</v>
      </c>
      <c r="E323" s="8" t="s">
        <v>610</v>
      </c>
      <c r="F323" s="8" t="s">
        <v>606</v>
      </c>
      <c r="G323" t="s">
        <v>603</v>
      </c>
      <c r="H323" t="s">
        <v>606</v>
      </c>
      <c r="I323"/>
      <c r="J323" s="9" t="s">
        <v>585</v>
      </c>
      <c r="K323" s="9" t="s">
        <v>585</v>
      </c>
      <c r="L323" s="10">
        <v>35.9563753722</v>
      </c>
      <c r="M323" s="11">
        <v>-75.821490177300007</v>
      </c>
      <c r="N323" s="10">
        <v>35.9563753722</v>
      </c>
      <c r="O323" s="8">
        <v>2016</v>
      </c>
      <c r="R323" s="8" t="s">
        <v>45</v>
      </c>
      <c r="S323" s="8" t="s">
        <v>46</v>
      </c>
      <c r="T323" t="s">
        <v>77</v>
      </c>
      <c r="U323" s="8" t="s">
        <v>37</v>
      </c>
      <c r="V323" s="8" t="s">
        <v>543</v>
      </c>
    </row>
    <row r="324" spans="1:22" x14ac:dyDescent="0.25">
      <c r="A324" s="8" t="s">
        <v>603</v>
      </c>
      <c r="B324" t="s">
        <v>517</v>
      </c>
      <c r="D324" s="8" t="s">
        <v>603</v>
      </c>
      <c r="E324" s="8" t="s">
        <v>611</v>
      </c>
      <c r="F324" s="8" t="s">
        <v>605</v>
      </c>
      <c r="G324" s="8" t="s">
        <v>603</v>
      </c>
      <c r="H324" s="8" t="s">
        <v>605</v>
      </c>
      <c r="J324" s="9" t="s">
        <v>585</v>
      </c>
      <c r="K324" s="9" t="s">
        <v>585</v>
      </c>
      <c r="L324" s="10">
        <v>35.954102143100002</v>
      </c>
      <c r="M324" s="11">
        <v>-75.822518109000001</v>
      </c>
      <c r="N324" s="10">
        <v>35.954102143100002</v>
      </c>
      <c r="O324" s="8">
        <v>2004</v>
      </c>
      <c r="R324" s="8" t="s">
        <v>45</v>
      </c>
      <c r="S324" s="8" t="s">
        <v>46</v>
      </c>
      <c r="T324" s="8" t="s">
        <v>77</v>
      </c>
      <c r="U324" s="8" t="s">
        <v>37</v>
      </c>
      <c r="V324" s="8" t="s">
        <v>543</v>
      </c>
    </row>
    <row r="325" spans="1:22" x14ac:dyDescent="0.25">
      <c r="A325" t="s">
        <v>603</v>
      </c>
      <c r="B325" t="s">
        <v>517</v>
      </c>
      <c r="C325"/>
      <c r="D325" s="8" t="s">
        <v>603</v>
      </c>
      <c r="E325" s="8" t="s">
        <v>611</v>
      </c>
      <c r="F325" s="8" t="s">
        <v>606</v>
      </c>
      <c r="G325" t="s">
        <v>603</v>
      </c>
      <c r="H325" t="s">
        <v>606</v>
      </c>
      <c r="I325"/>
      <c r="J325" s="9" t="s">
        <v>585</v>
      </c>
      <c r="K325" s="9" t="s">
        <v>585</v>
      </c>
      <c r="L325" s="10">
        <v>35.954102143100002</v>
      </c>
      <c r="M325" s="11">
        <v>-75.822518109000001</v>
      </c>
      <c r="N325" s="10">
        <v>35.954102143100002</v>
      </c>
      <c r="O325" s="8">
        <v>2016</v>
      </c>
      <c r="R325" s="8" t="s">
        <v>45</v>
      </c>
      <c r="S325" s="8" t="s">
        <v>46</v>
      </c>
      <c r="T325" t="s">
        <v>77</v>
      </c>
      <c r="U325" s="8" t="s">
        <v>37</v>
      </c>
      <c r="V325" s="8" t="s">
        <v>543</v>
      </c>
    </row>
    <row r="326" spans="1:22" x14ac:dyDescent="0.25">
      <c r="A326" s="8" t="s">
        <v>603</v>
      </c>
      <c r="B326" t="s">
        <v>517</v>
      </c>
      <c r="D326" s="8" t="s">
        <v>603</v>
      </c>
      <c r="E326" s="8" t="s">
        <v>612</v>
      </c>
      <c r="F326" s="8" t="s">
        <v>605</v>
      </c>
      <c r="G326" s="8" t="s">
        <v>603</v>
      </c>
      <c r="H326" s="8" t="s">
        <v>605</v>
      </c>
      <c r="J326" s="9" t="s">
        <v>585</v>
      </c>
      <c r="K326" s="9" t="s">
        <v>585</v>
      </c>
      <c r="L326" s="10">
        <v>35.955364451800001</v>
      </c>
      <c r="M326" s="11">
        <v>-75.821848401400004</v>
      </c>
      <c r="N326" s="10">
        <v>35.955364451800001</v>
      </c>
      <c r="O326" s="8">
        <v>2004</v>
      </c>
      <c r="R326" s="8" t="s">
        <v>45</v>
      </c>
      <c r="S326" s="8" t="s">
        <v>46</v>
      </c>
      <c r="T326" s="8" t="s">
        <v>77</v>
      </c>
      <c r="U326" s="8" t="s">
        <v>37</v>
      </c>
      <c r="V326" s="8" t="s">
        <v>543</v>
      </c>
    </row>
    <row r="327" spans="1:22" x14ac:dyDescent="0.25">
      <c r="A327" t="s">
        <v>603</v>
      </c>
      <c r="B327" t="s">
        <v>517</v>
      </c>
      <c r="C327"/>
      <c r="D327" s="8" t="s">
        <v>603</v>
      </c>
      <c r="E327" s="8" t="s">
        <v>612</v>
      </c>
      <c r="F327" s="8" t="s">
        <v>606</v>
      </c>
      <c r="G327" t="s">
        <v>603</v>
      </c>
      <c r="H327" t="s">
        <v>606</v>
      </c>
      <c r="I327"/>
      <c r="J327" s="9" t="s">
        <v>585</v>
      </c>
      <c r="K327" s="9" t="s">
        <v>585</v>
      </c>
      <c r="L327" s="10">
        <v>35.955364451800001</v>
      </c>
      <c r="M327" s="11">
        <v>-75.821848401400004</v>
      </c>
      <c r="N327" s="10">
        <v>35.955364451800001</v>
      </c>
      <c r="O327" s="8">
        <v>2016</v>
      </c>
      <c r="R327" s="8" t="s">
        <v>45</v>
      </c>
      <c r="S327" s="8" t="s">
        <v>46</v>
      </c>
      <c r="T327" t="s">
        <v>77</v>
      </c>
      <c r="U327" s="8" t="s">
        <v>37</v>
      </c>
      <c r="V327" s="8" t="s">
        <v>543</v>
      </c>
    </row>
    <row r="328" spans="1:22" x14ac:dyDescent="0.25">
      <c r="A328" s="8" t="s">
        <v>613</v>
      </c>
      <c r="B328" t="s">
        <v>517</v>
      </c>
      <c r="D328" s="8" t="s">
        <v>613</v>
      </c>
      <c r="E328" s="8" t="s">
        <v>614</v>
      </c>
      <c r="F328" s="8" t="s">
        <v>615</v>
      </c>
      <c r="G328" s="8" t="s">
        <v>613</v>
      </c>
      <c r="H328" s="8" t="s">
        <v>615</v>
      </c>
      <c r="J328" s="9" t="s">
        <v>616</v>
      </c>
      <c r="K328" s="9" t="s">
        <v>616</v>
      </c>
      <c r="L328" s="10">
        <v>35.990201811200002</v>
      </c>
      <c r="M328" s="11">
        <v>-76.138302579599994</v>
      </c>
      <c r="N328" s="10">
        <v>35.990201811200002</v>
      </c>
      <c r="O328" s="8">
        <v>2004</v>
      </c>
      <c r="R328" s="8" t="s">
        <v>26</v>
      </c>
      <c r="S328" s="8" t="s">
        <v>55</v>
      </c>
      <c r="T328" s="8" t="s">
        <v>28</v>
      </c>
      <c r="U328" s="8" t="s">
        <v>37</v>
      </c>
      <c r="V328" s="8" t="s">
        <v>26</v>
      </c>
    </row>
    <row r="329" spans="1:22" x14ac:dyDescent="0.25">
      <c r="A329" t="s">
        <v>613</v>
      </c>
      <c r="B329" t="s">
        <v>517</v>
      </c>
      <c r="C329"/>
      <c r="D329" s="8" t="s">
        <v>613</v>
      </c>
      <c r="E329" s="8" t="s">
        <v>614</v>
      </c>
      <c r="F329" s="8" t="s">
        <v>617</v>
      </c>
      <c r="G329" t="s">
        <v>613</v>
      </c>
      <c r="H329" t="s">
        <v>617</v>
      </c>
      <c r="I329"/>
      <c r="J329" s="9" t="s">
        <v>616</v>
      </c>
      <c r="K329" s="9" t="s">
        <v>616</v>
      </c>
      <c r="L329" s="10">
        <v>35.990201811200002</v>
      </c>
      <c r="M329" s="11">
        <v>-76.138302579599994</v>
      </c>
      <c r="N329" s="10">
        <v>35.990201811200002</v>
      </c>
      <c r="O329" s="8">
        <v>2016</v>
      </c>
      <c r="R329" s="8" t="s">
        <v>26</v>
      </c>
      <c r="S329" s="8" t="s">
        <v>55</v>
      </c>
      <c r="T329" t="s">
        <v>28</v>
      </c>
      <c r="U329" s="8" t="s">
        <v>37</v>
      </c>
      <c r="V329" s="8" t="s">
        <v>26</v>
      </c>
    </row>
    <row r="330" spans="1:22" x14ac:dyDescent="0.25">
      <c r="A330" s="8" t="s">
        <v>613</v>
      </c>
      <c r="B330" t="s">
        <v>517</v>
      </c>
      <c r="D330" s="8" t="s">
        <v>613</v>
      </c>
      <c r="E330" s="8" t="s">
        <v>618</v>
      </c>
      <c r="F330" s="8" t="s">
        <v>615</v>
      </c>
      <c r="G330" s="8" t="s">
        <v>613</v>
      </c>
      <c r="H330" s="8" t="s">
        <v>615</v>
      </c>
      <c r="J330" s="9" t="s">
        <v>616</v>
      </c>
      <c r="K330" s="9" t="s">
        <v>616</v>
      </c>
      <c r="L330" s="10">
        <v>35.990881479000002</v>
      </c>
      <c r="M330" s="11">
        <v>-76.140072054300006</v>
      </c>
      <c r="N330" s="10">
        <v>35.990881479000002</v>
      </c>
      <c r="O330" s="8">
        <v>2004</v>
      </c>
      <c r="R330" s="8" t="s">
        <v>26</v>
      </c>
      <c r="S330" s="8" t="s">
        <v>55</v>
      </c>
      <c r="T330" s="8" t="s">
        <v>28</v>
      </c>
      <c r="U330" s="8" t="s">
        <v>37</v>
      </c>
      <c r="V330" s="8" t="s">
        <v>26</v>
      </c>
    </row>
    <row r="331" spans="1:22" x14ac:dyDescent="0.25">
      <c r="A331" t="s">
        <v>613</v>
      </c>
      <c r="B331" t="s">
        <v>517</v>
      </c>
      <c r="C331"/>
      <c r="D331" s="8" t="s">
        <v>613</v>
      </c>
      <c r="E331" s="8" t="s">
        <v>618</v>
      </c>
      <c r="F331" s="8" t="s">
        <v>617</v>
      </c>
      <c r="G331" t="s">
        <v>613</v>
      </c>
      <c r="H331" t="s">
        <v>617</v>
      </c>
      <c r="I331"/>
      <c r="J331" s="9" t="s">
        <v>616</v>
      </c>
      <c r="K331" s="9" t="s">
        <v>616</v>
      </c>
      <c r="L331" s="10">
        <v>35.990881479000002</v>
      </c>
      <c r="M331" s="11">
        <v>-76.140072054300006</v>
      </c>
      <c r="N331" s="10">
        <v>35.990881479000002</v>
      </c>
      <c r="O331" s="8">
        <v>2016</v>
      </c>
      <c r="R331" s="8" t="s">
        <v>26</v>
      </c>
      <c r="S331" s="8" t="s">
        <v>55</v>
      </c>
      <c r="T331" t="s">
        <v>28</v>
      </c>
      <c r="U331" s="8" t="s">
        <v>37</v>
      </c>
      <c r="V331" s="8" t="s">
        <v>26</v>
      </c>
    </row>
    <row r="332" spans="1:22" x14ac:dyDescent="0.25">
      <c r="A332" s="8" t="s">
        <v>613</v>
      </c>
      <c r="B332" t="s">
        <v>517</v>
      </c>
      <c r="D332" s="8" t="s">
        <v>613</v>
      </c>
      <c r="E332" s="8" t="s">
        <v>619</v>
      </c>
      <c r="F332" s="8" t="s">
        <v>615</v>
      </c>
      <c r="G332" s="8" t="s">
        <v>613</v>
      </c>
      <c r="H332" s="8" t="s">
        <v>615</v>
      </c>
      <c r="J332" s="9" t="s">
        <v>616</v>
      </c>
      <c r="K332" s="9" t="s">
        <v>616</v>
      </c>
      <c r="L332" s="10">
        <v>35.991183976800002</v>
      </c>
      <c r="M332" s="11">
        <v>-76.142462907899997</v>
      </c>
      <c r="N332" s="10">
        <v>35.991183976800002</v>
      </c>
      <c r="O332" s="8">
        <v>2004</v>
      </c>
      <c r="R332" s="8" t="s">
        <v>26</v>
      </c>
      <c r="S332" s="8" t="s">
        <v>55</v>
      </c>
      <c r="T332" s="8" t="s">
        <v>28</v>
      </c>
      <c r="U332" s="8" t="s">
        <v>37</v>
      </c>
      <c r="V332" s="8" t="s">
        <v>26</v>
      </c>
    </row>
    <row r="333" spans="1:22" x14ac:dyDescent="0.25">
      <c r="A333" t="s">
        <v>613</v>
      </c>
      <c r="B333" t="s">
        <v>517</v>
      </c>
      <c r="C333"/>
      <c r="D333" s="8" t="s">
        <v>613</v>
      </c>
      <c r="E333" s="8" t="s">
        <v>619</v>
      </c>
      <c r="F333" s="8" t="s">
        <v>617</v>
      </c>
      <c r="G333" t="s">
        <v>613</v>
      </c>
      <c r="H333" t="s">
        <v>617</v>
      </c>
      <c r="I333"/>
      <c r="J333" s="9" t="s">
        <v>616</v>
      </c>
      <c r="K333" s="9" t="s">
        <v>616</v>
      </c>
      <c r="L333" s="10">
        <v>35.991183976800002</v>
      </c>
      <c r="M333" s="11">
        <v>-76.142462907899997</v>
      </c>
      <c r="N333" s="10">
        <v>35.991183976800002</v>
      </c>
      <c r="O333" s="8">
        <v>2016</v>
      </c>
      <c r="R333" s="8" t="s">
        <v>26</v>
      </c>
      <c r="S333" s="8" t="s">
        <v>55</v>
      </c>
      <c r="T333" t="s">
        <v>28</v>
      </c>
      <c r="U333" s="8" t="s">
        <v>37</v>
      </c>
      <c r="V333" s="8" t="s">
        <v>26</v>
      </c>
    </row>
    <row r="334" spans="1:22" x14ac:dyDescent="0.25">
      <c r="A334" s="8" t="s">
        <v>613</v>
      </c>
      <c r="B334" t="s">
        <v>517</v>
      </c>
      <c r="D334" s="8" t="s">
        <v>613</v>
      </c>
      <c r="E334" s="8" t="s">
        <v>620</v>
      </c>
      <c r="F334" s="8" t="s">
        <v>615</v>
      </c>
      <c r="G334" s="8" t="s">
        <v>613</v>
      </c>
      <c r="H334" s="8" t="s">
        <v>615</v>
      </c>
      <c r="J334" s="9" t="s">
        <v>616</v>
      </c>
      <c r="K334" s="9" t="s">
        <v>616</v>
      </c>
      <c r="L334" s="10">
        <v>35.991149989699998</v>
      </c>
      <c r="M334" s="11">
        <v>-76.140699767599997</v>
      </c>
      <c r="N334" s="10">
        <v>35.991149989699998</v>
      </c>
      <c r="O334" s="8">
        <v>2004</v>
      </c>
      <c r="R334" s="8" t="s">
        <v>26</v>
      </c>
      <c r="S334" s="8" t="s">
        <v>55</v>
      </c>
      <c r="T334" s="8" t="s">
        <v>28</v>
      </c>
      <c r="U334" s="8" t="s">
        <v>37</v>
      </c>
      <c r="V334" s="8" t="s">
        <v>26</v>
      </c>
    </row>
    <row r="335" spans="1:22" x14ac:dyDescent="0.25">
      <c r="A335" t="s">
        <v>613</v>
      </c>
      <c r="B335" t="s">
        <v>517</v>
      </c>
      <c r="C335"/>
      <c r="D335" s="8" t="s">
        <v>613</v>
      </c>
      <c r="E335" s="8" t="s">
        <v>620</v>
      </c>
      <c r="F335" s="8" t="s">
        <v>617</v>
      </c>
      <c r="G335" t="s">
        <v>613</v>
      </c>
      <c r="H335" t="s">
        <v>617</v>
      </c>
      <c r="I335"/>
      <c r="J335" s="9" t="s">
        <v>616</v>
      </c>
      <c r="K335" s="9" t="s">
        <v>616</v>
      </c>
      <c r="L335" s="10">
        <v>35.991149989699998</v>
      </c>
      <c r="M335" s="11">
        <v>-76.140699767599997</v>
      </c>
      <c r="N335" s="10">
        <v>35.991149989699998</v>
      </c>
      <c r="O335" s="8">
        <v>2016</v>
      </c>
      <c r="R335" s="8" t="s">
        <v>26</v>
      </c>
      <c r="S335" s="8" t="s">
        <v>55</v>
      </c>
      <c r="T335" t="s">
        <v>28</v>
      </c>
      <c r="U335" s="8" t="s">
        <v>37</v>
      </c>
      <c r="V335" s="8" t="s">
        <v>26</v>
      </c>
    </row>
    <row r="336" spans="1:22" x14ac:dyDescent="0.25">
      <c r="A336" s="8" t="s">
        <v>613</v>
      </c>
      <c r="B336" t="s">
        <v>517</v>
      </c>
      <c r="D336" s="8" t="s">
        <v>613</v>
      </c>
      <c r="E336" s="8" t="s">
        <v>621</v>
      </c>
      <c r="F336" s="8" t="s">
        <v>615</v>
      </c>
      <c r="G336" s="8" t="s">
        <v>613</v>
      </c>
      <c r="H336" s="8" t="s">
        <v>615</v>
      </c>
      <c r="J336" s="9" t="s">
        <v>616</v>
      </c>
      <c r="K336" s="9" t="s">
        <v>616</v>
      </c>
      <c r="L336" s="10">
        <v>35.991035339200003</v>
      </c>
      <c r="M336" s="11">
        <v>-76.139030479300004</v>
      </c>
      <c r="N336" s="10">
        <v>35.991035339200003</v>
      </c>
      <c r="O336" s="8">
        <v>2004</v>
      </c>
      <c r="R336" s="8" t="s">
        <v>26</v>
      </c>
      <c r="S336" s="8" t="s">
        <v>55</v>
      </c>
      <c r="T336" s="8" t="s">
        <v>28</v>
      </c>
      <c r="U336" s="8" t="s">
        <v>37</v>
      </c>
      <c r="V336" s="8" t="s">
        <v>26</v>
      </c>
    </row>
    <row r="337" spans="1:24" x14ac:dyDescent="0.25">
      <c r="A337" s="8" t="s">
        <v>613</v>
      </c>
      <c r="B337" t="s">
        <v>517</v>
      </c>
      <c r="D337" s="8" t="s">
        <v>613</v>
      </c>
      <c r="E337" s="8" t="s">
        <v>621</v>
      </c>
      <c r="F337" s="8" t="s">
        <v>617</v>
      </c>
      <c r="G337" s="8" t="s">
        <v>613</v>
      </c>
      <c r="H337" s="8" t="s">
        <v>617</v>
      </c>
      <c r="J337" s="9" t="s">
        <v>616</v>
      </c>
      <c r="K337" s="9" t="s">
        <v>616</v>
      </c>
      <c r="L337" s="10">
        <v>35.991035339200003</v>
      </c>
      <c r="M337" s="11">
        <v>-76.139030479300004</v>
      </c>
      <c r="N337" s="10">
        <v>35.991035339200003</v>
      </c>
      <c r="O337" s="8">
        <v>2016</v>
      </c>
      <c r="R337" s="8" t="s">
        <v>26</v>
      </c>
      <c r="S337" s="8" t="s">
        <v>55</v>
      </c>
      <c r="T337" s="8" t="s">
        <v>28</v>
      </c>
      <c r="U337" s="8" t="s">
        <v>37</v>
      </c>
      <c r="V337" s="8" t="s">
        <v>26</v>
      </c>
    </row>
    <row r="338" spans="1:24" x14ac:dyDescent="0.25">
      <c r="A338" s="8" t="s">
        <v>613</v>
      </c>
      <c r="B338" t="s">
        <v>517</v>
      </c>
      <c r="D338" s="8" t="s">
        <v>613</v>
      </c>
      <c r="E338" s="8" t="s">
        <v>622</v>
      </c>
      <c r="F338" s="8" t="s">
        <v>615</v>
      </c>
      <c r="G338" s="8" t="s">
        <v>613</v>
      </c>
      <c r="H338" s="8" t="s">
        <v>615</v>
      </c>
      <c r="J338" s="9" t="s">
        <v>616</v>
      </c>
      <c r="K338" s="9" t="s">
        <v>616</v>
      </c>
      <c r="L338" s="10">
        <v>35.990362172799998</v>
      </c>
      <c r="M338" s="11">
        <v>-76.138661382699993</v>
      </c>
      <c r="N338" s="10">
        <v>35.990362172799998</v>
      </c>
      <c r="O338" s="8">
        <v>2004</v>
      </c>
      <c r="R338" s="8" t="s">
        <v>26</v>
      </c>
      <c r="S338" s="8" t="s">
        <v>55</v>
      </c>
      <c r="T338" s="8" t="s">
        <v>28</v>
      </c>
      <c r="U338" s="8" t="s">
        <v>37</v>
      </c>
      <c r="V338" s="8" t="s">
        <v>26</v>
      </c>
    </row>
    <row r="339" spans="1:24" x14ac:dyDescent="0.25">
      <c r="A339" s="8" t="s">
        <v>613</v>
      </c>
      <c r="B339" t="s">
        <v>517</v>
      </c>
      <c r="D339" s="8" t="s">
        <v>613</v>
      </c>
      <c r="E339" s="8" t="s">
        <v>622</v>
      </c>
      <c r="F339" s="8" t="s">
        <v>617</v>
      </c>
      <c r="G339" s="8" t="s">
        <v>613</v>
      </c>
      <c r="H339" s="8" t="s">
        <v>617</v>
      </c>
      <c r="J339" s="9" t="s">
        <v>616</v>
      </c>
      <c r="K339" s="9" t="s">
        <v>616</v>
      </c>
      <c r="L339" s="10">
        <v>35.990362172799998</v>
      </c>
      <c r="M339" s="11">
        <v>-76.138661382699993</v>
      </c>
      <c r="N339" s="10">
        <v>35.990362172799998</v>
      </c>
      <c r="O339" s="8">
        <v>2016</v>
      </c>
      <c r="R339" s="8" t="s">
        <v>26</v>
      </c>
      <c r="S339" s="8" t="s">
        <v>55</v>
      </c>
      <c r="T339" s="8" t="s">
        <v>28</v>
      </c>
      <c r="U339" s="8" t="s">
        <v>37</v>
      </c>
      <c r="V339" s="8" t="s">
        <v>26</v>
      </c>
    </row>
    <row r="340" spans="1:24" x14ac:dyDescent="0.25">
      <c r="A340" s="8" t="s">
        <v>613</v>
      </c>
      <c r="B340" t="s">
        <v>517</v>
      </c>
      <c r="D340" s="8" t="s">
        <v>613</v>
      </c>
      <c r="E340" s="8" t="s">
        <v>623</v>
      </c>
      <c r="F340" s="8" t="s">
        <v>615</v>
      </c>
      <c r="G340" s="8" t="s">
        <v>613</v>
      </c>
      <c r="H340" s="8" t="s">
        <v>615</v>
      </c>
      <c r="J340" s="9" t="s">
        <v>616</v>
      </c>
      <c r="K340" s="9" t="s">
        <v>616</v>
      </c>
      <c r="L340" s="10">
        <v>35.990826224199999</v>
      </c>
      <c r="M340" s="11">
        <v>-76.142022461400003</v>
      </c>
      <c r="N340" s="10">
        <v>35.990826224199999</v>
      </c>
      <c r="O340" s="8">
        <v>2004</v>
      </c>
      <c r="R340" s="8" t="s">
        <v>26</v>
      </c>
      <c r="S340" s="8" t="s">
        <v>55</v>
      </c>
      <c r="T340" s="8" t="s">
        <v>28</v>
      </c>
      <c r="U340" s="8" t="s">
        <v>37</v>
      </c>
      <c r="V340" s="8" t="s">
        <v>26</v>
      </c>
    </row>
    <row r="341" spans="1:24" x14ac:dyDescent="0.25">
      <c r="A341" s="8" t="s">
        <v>613</v>
      </c>
      <c r="B341" t="s">
        <v>517</v>
      </c>
      <c r="D341" s="8" t="s">
        <v>613</v>
      </c>
      <c r="E341" s="8" t="s">
        <v>623</v>
      </c>
      <c r="F341" s="8" t="s">
        <v>617</v>
      </c>
      <c r="G341" s="8" t="s">
        <v>613</v>
      </c>
      <c r="H341" s="8" t="s">
        <v>617</v>
      </c>
      <c r="J341" s="9" t="s">
        <v>616</v>
      </c>
      <c r="K341" s="9" t="s">
        <v>616</v>
      </c>
      <c r="L341" s="10">
        <v>35.990826224199999</v>
      </c>
      <c r="M341" s="11">
        <v>-76.142022461400003</v>
      </c>
      <c r="N341" s="10">
        <v>35.990826224199999</v>
      </c>
      <c r="O341" s="8">
        <v>2016</v>
      </c>
      <c r="R341" s="8" t="s">
        <v>26</v>
      </c>
      <c r="S341" s="8" t="s">
        <v>55</v>
      </c>
      <c r="T341" s="8" t="s">
        <v>28</v>
      </c>
      <c r="U341" s="8" t="s">
        <v>37</v>
      </c>
      <c r="V341" s="8" t="s">
        <v>26</v>
      </c>
    </row>
    <row r="342" spans="1:24" s="15" customFormat="1" x14ac:dyDescent="0.25">
      <c r="A342" s="101" t="s">
        <v>624</v>
      </c>
      <c r="B342" s="15" t="s">
        <v>517</v>
      </c>
      <c r="C342" s="101"/>
      <c r="D342" s="101" t="s">
        <v>624</v>
      </c>
      <c r="E342" s="101" t="s">
        <v>625</v>
      </c>
      <c r="F342" s="101" t="s">
        <v>626</v>
      </c>
      <c r="G342" s="101" t="s">
        <v>624</v>
      </c>
      <c r="H342" s="101" t="s">
        <v>626</v>
      </c>
      <c r="I342" s="101"/>
      <c r="J342" s="102" t="s">
        <v>616</v>
      </c>
      <c r="K342" s="102" t="s">
        <v>616</v>
      </c>
      <c r="L342" s="103">
        <v>35.989686642400002</v>
      </c>
      <c r="M342" s="104">
        <v>-76.1344364566</v>
      </c>
      <c r="N342" s="103">
        <v>35.989686642400002</v>
      </c>
      <c r="O342" s="101">
        <v>2004</v>
      </c>
      <c r="P342" s="105"/>
      <c r="Q342" s="106"/>
      <c r="R342" s="101" t="s">
        <v>45</v>
      </c>
      <c r="S342" s="101" t="s">
        <v>55</v>
      </c>
      <c r="T342" s="101" t="s">
        <v>77</v>
      </c>
      <c r="U342" s="101" t="s">
        <v>37</v>
      </c>
      <c r="V342" s="101" t="s">
        <v>543</v>
      </c>
      <c r="W342" t="s">
        <v>1100</v>
      </c>
      <c r="X342" s="101" t="s">
        <v>627</v>
      </c>
    </row>
    <row r="343" spans="1:24" s="15" customFormat="1" x14ac:dyDescent="0.25">
      <c r="A343" s="101" t="s">
        <v>624</v>
      </c>
      <c r="B343" s="15" t="s">
        <v>517</v>
      </c>
      <c r="C343" s="101"/>
      <c r="D343" s="101" t="s">
        <v>624</v>
      </c>
      <c r="E343" s="101" t="s">
        <v>625</v>
      </c>
      <c r="F343" s="101" t="s">
        <v>628</v>
      </c>
      <c r="G343" s="101" t="s">
        <v>624</v>
      </c>
      <c r="H343" s="101" t="s">
        <v>628</v>
      </c>
      <c r="I343" s="101"/>
      <c r="J343" s="102" t="s">
        <v>616</v>
      </c>
      <c r="K343" s="102" t="s">
        <v>616</v>
      </c>
      <c r="L343" s="103">
        <v>35.989686642400002</v>
      </c>
      <c r="M343" s="104">
        <v>-76.1344364566</v>
      </c>
      <c r="N343" s="103">
        <v>35.989686642400002</v>
      </c>
      <c r="O343" s="101">
        <v>2016</v>
      </c>
      <c r="P343" s="105"/>
      <c r="Q343" s="106"/>
      <c r="R343" s="101" t="s">
        <v>45</v>
      </c>
      <c r="S343" s="101" t="s">
        <v>55</v>
      </c>
      <c r="T343" s="101" t="s">
        <v>77</v>
      </c>
      <c r="U343" s="101" t="s">
        <v>37</v>
      </c>
      <c r="V343" s="101" t="s">
        <v>543</v>
      </c>
      <c r="W343" t="s">
        <v>1100</v>
      </c>
      <c r="X343" s="101" t="s">
        <v>627</v>
      </c>
    </row>
    <row r="344" spans="1:24" s="15" customFormat="1" x14ac:dyDescent="0.25">
      <c r="A344" s="101" t="s">
        <v>624</v>
      </c>
      <c r="B344" s="15" t="s">
        <v>517</v>
      </c>
      <c r="C344" s="101"/>
      <c r="D344" s="101" t="s">
        <v>624</v>
      </c>
      <c r="E344" s="101" t="s">
        <v>629</v>
      </c>
      <c r="F344" s="101" t="s">
        <v>626</v>
      </c>
      <c r="G344" s="101" t="s">
        <v>624</v>
      </c>
      <c r="H344" s="101" t="s">
        <v>626</v>
      </c>
      <c r="I344" s="101"/>
      <c r="J344" s="102" t="s">
        <v>616</v>
      </c>
      <c r="K344" s="102" t="s">
        <v>616</v>
      </c>
      <c r="L344" s="103">
        <v>35.990048846100002</v>
      </c>
      <c r="M344" s="104">
        <v>-76.136414114199994</v>
      </c>
      <c r="N344" s="103">
        <v>35.990048846100002</v>
      </c>
      <c r="O344" s="101">
        <v>2004</v>
      </c>
      <c r="P344" s="105"/>
      <c r="Q344" s="106"/>
      <c r="R344" s="101" t="s">
        <v>45</v>
      </c>
      <c r="S344" s="101" t="s">
        <v>55</v>
      </c>
      <c r="T344" s="101" t="s">
        <v>77</v>
      </c>
      <c r="U344" s="101" t="s">
        <v>37</v>
      </c>
      <c r="V344" s="101" t="s">
        <v>543</v>
      </c>
      <c r="W344" t="s">
        <v>1100</v>
      </c>
      <c r="X344" s="101" t="s">
        <v>627</v>
      </c>
    </row>
    <row r="345" spans="1:24" s="15" customFormat="1" x14ac:dyDescent="0.25">
      <c r="A345" s="101" t="s">
        <v>624</v>
      </c>
      <c r="B345" s="15" t="s">
        <v>517</v>
      </c>
      <c r="C345" s="101"/>
      <c r="D345" s="101" t="s">
        <v>624</v>
      </c>
      <c r="E345" s="101" t="s">
        <v>629</v>
      </c>
      <c r="F345" s="101" t="s">
        <v>628</v>
      </c>
      <c r="G345" s="101" t="s">
        <v>624</v>
      </c>
      <c r="H345" s="101" t="s">
        <v>628</v>
      </c>
      <c r="I345" s="101"/>
      <c r="J345" s="102" t="s">
        <v>616</v>
      </c>
      <c r="K345" s="102" t="s">
        <v>616</v>
      </c>
      <c r="L345" s="103">
        <v>35.990048846100002</v>
      </c>
      <c r="M345" s="104">
        <v>-76.136414114199994</v>
      </c>
      <c r="N345" s="103">
        <v>35.990048846100002</v>
      </c>
      <c r="O345" s="101">
        <v>2016</v>
      </c>
      <c r="P345" s="105"/>
      <c r="Q345" s="106"/>
      <c r="R345" s="101" t="s">
        <v>45</v>
      </c>
      <c r="S345" s="101" t="s">
        <v>55</v>
      </c>
      <c r="T345" s="101" t="s">
        <v>77</v>
      </c>
      <c r="U345" s="101" t="s">
        <v>37</v>
      </c>
      <c r="V345" s="101" t="s">
        <v>543</v>
      </c>
      <c r="W345" t="s">
        <v>1100</v>
      </c>
      <c r="X345" s="101" t="s">
        <v>627</v>
      </c>
    </row>
    <row r="346" spans="1:24" s="15" customFormat="1" x14ac:dyDescent="0.25">
      <c r="A346" s="101" t="s">
        <v>624</v>
      </c>
      <c r="B346" s="15" t="s">
        <v>517</v>
      </c>
      <c r="C346" s="101"/>
      <c r="D346" s="101" t="s">
        <v>624</v>
      </c>
      <c r="E346" s="101" t="s">
        <v>630</v>
      </c>
      <c r="F346" s="101" t="s">
        <v>626</v>
      </c>
      <c r="G346" s="101" t="s">
        <v>624</v>
      </c>
      <c r="H346" s="101" t="s">
        <v>626</v>
      </c>
      <c r="I346" s="101"/>
      <c r="J346" s="102" t="s">
        <v>616</v>
      </c>
      <c r="K346" s="102" t="s">
        <v>616</v>
      </c>
      <c r="L346" s="103">
        <v>35.988737010199998</v>
      </c>
      <c r="M346" s="104">
        <v>-76.134852833500005</v>
      </c>
      <c r="N346" s="103">
        <v>35.988737010199998</v>
      </c>
      <c r="O346" s="101">
        <v>2004</v>
      </c>
      <c r="P346" s="105"/>
      <c r="Q346" s="106"/>
      <c r="R346" s="101" t="s">
        <v>45</v>
      </c>
      <c r="S346" s="101" t="s">
        <v>55</v>
      </c>
      <c r="T346" s="101" t="s">
        <v>77</v>
      </c>
      <c r="U346" s="101" t="s">
        <v>37</v>
      </c>
      <c r="V346" s="101" t="s">
        <v>543</v>
      </c>
      <c r="W346" t="s">
        <v>1100</v>
      </c>
      <c r="X346" s="101" t="s">
        <v>627</v>
      </c>
    </row>
    <row r="347" spans="1:24" s="15" customFormat="1" x14ac:dyDescent="0.25">
      <c r="A347" s="101" t="s">
        <v>624</v>
      </c>
      <c r="B347" s="15" t="s">
        <v>517</v>
      </c>
      <c r="C347" s="101"/>
      <c r="D347" s="101" t="s">
        <v>624</v>
      </c>
      <c r="E347" s="101" t="s">
        <v>630</v>
      </c>
      <c r="F347" s="101" t="s">
        <v>628</v>
      </c>
      <c r="G347" s="101" t="s">
        <v>624</v>
      </c>
      <c r="H347" s="101" t="s">
        <v>628</v>
      </c>
      <c r="I347" s="101"/>
      <c r="J347" s="102" t="s">
        <v>616</v>
      </c>
      <c r="K347" s="102" t="s">
        <v>616</v>
      </c>
      <c r="L347" s="103">
        <v>35.988737010199998</v>
      </c>
      <c r="M347" s="104">
        <v>-76.134852833500005</v>
      </c>
      <c r="N347" s="103">
        <v>35.988737010199998</v>
      </c>
      <c r="O347" s="101">
        <v>2016</v>
      </c>
      <c r="P347" s="105"/>
      <c r="Q347" s="106"/>
      <c r="R347" s="101" t="s">
        <v>45</v>
      </c>
      <c r="S347" s="101" t="s">
        <v>55</v>
      </c>
      <c r="T347" s="101" t="s">
        <v>77</v>
      </c>
      <c r="U347" s="101" t="s">
        <v>37</v>
      </c>
      <c r="V347" s="101" t="s">
        <v>543</v>
      </c>
      <c r="W347" t="s">
        <v>1100</v>
      </c>
      <c r="X347" s="101" t="s">
        <v>627</v>
      </c>
    </row>
    <row r="348" spans="1:24" s="15" customFormat="1" x14ac:dyDescent="0.25">
      <c r="A348" s="101" t="s">
        <v>624</v>
      </c>
      <c r="B348" s="15" t="s">
        <v>517</v>
      </c>
      <c r="C348" s="101"/>
      <c r="D348" s="101" t="s">
        <v>624</v>
      </c>
      <c r="E348" s="101" t="s">
        <v>631</v>
      </c>
      <c r="F348" s="101" t="s">
        <v>626</v>
      </c>
      <c r="G348" s="101" t="s">
        <v>624</v>
      </c>
      <c r="H348" s="101" t="s">
        <v>626</v>
      </c>
      <c r="I348" s="101"/>
      <c r="J348" s="102" t="s">
        <v>616</v>
      </c>
      <c r="K348" s="102" t="s">
        <v>616</v>
      </c>
      <c r="L348" s="103">
        <v>35.989879076100003</v>
      </c>
      <c r="M348" s="104">
        <v>-76.135223241399999</v>
      </c>
      <c r="N348" s="103">
        <v>35.989879076100003</v>
      </c>
      <c r="O348" s="101">
        <v>2004</v>
      </c>
      <c r="P348" s="105"/>
      <c r="Q348" s="106"/>
      <c r="R348" s="101" t="s">
        <v>45</v>
      </c>
      <c r="S348" s="101" t="s">
        <v>55</v>
      </c>
      <c r="T348" s="101" t="s">
        <v>77</v>
      </c>
      <c r="U348" s="101" t="s">
        <v>37</v>
      </c>
      <c r="V348" s="101" t="s">
        <v>543</v>
      </c>
      <c r="W348" t="s">
        <v>1100</v>
      </c>
      <c r="X348" s="101" t="s">
        <v>627</v>
      </c>
    </row>
    <row r="349" spans="1:24" s="15" customFormat="1" x14ac:dyDescent="0.25">
      <c r="A349" s="101" t="s">
        <v>624</v>
      </c>
      <c r="B349" s="15" t="s">
        <v>517</v>
      </c>
      <c r="C349" s="101"/>
      <c r="D349" s="101" t="s">
        <v>624</v>
      </c>
      <c r="E349" s="101" t="s">
        <v>631</v>
      </c>
      <c r="F349" s="101" t="s">
        <v>628</v>
      </c>
      <c r="G349" s="101" t="s">
        <v>624</v>
      </c>
      <c r="H349" s="101" t="s">
        <v>628</v>
      </c>
      <c r="I349" s="101"/>
      <c r="J349" s="102" t="s">
        <v>616</v>
      </c>
      <c r="K349" s="102" t="s">
        <v>616</v>
      </c>
      <c r="L349" s="103">
        <v>35.989879076100003</v>
      </c>
      <c r="M349" s="104">
        <v>-76.135223241399999</v>
      </c>
      <c r="N349" s="103">
        <v>35.989879076100003</v>
      </c>
      <c r="O349" s="101">
        <v>2016</v>
      </c>
      <c r="P349" s="105"/>
      <c r="Q349" s="106"/>
      <c r="R349" s="101" t="s">
        <v>45</v>
      </c>
      <c r="S349" s="101" t="s">
        <v>55</v>
      </c>
      <c r="T349" s="101" t="s">
        <v>77</v>
      </c>
      <c r="U349" s="101" t="s">
        <v>37</v>
      </c>
      <c r="V349" s="101" t="s">
        <v>543</v>
      </c>
      <c r="W349" t="s">
        <v>1100</v>
      </c>
      <c r="X349" s="101" t="s">
        <v>627</v>
      </c>
    </row>
    <row r="350" spans="1:24" s="15" customFormat="1" x14ac:dyDescent="0.25">
      <c r="A350" s="101" t="s">
        <v>624</v>
      </c>
      <c r="B350" s="110" t="s">
        <v>517</v>
      </c>
      <c r="C350" s="111"/>
      <c r="D350" s="111" t="s">
        <v>624</v>
      </c>
      <c r="E350" s="111" t="s">
        <v>632</v>
      </c>
      <c r="F350" s="101" t="s">
        <v>626</v>
      </c>
      <c r="G350" s="101" t="s">
        <v>624</v>
      </c>
      <c r="H350" s="101" t="s">
        <v>626</v>
      </c>
      <c r="I350" s="101"/>
      <c r="J350" s="102" t="s">
        <v>616</v>
      </c>
      <c r="K350" s="102" t="s">
        <v>616</v>
      </c>
      <c r="L350" s="103">
        <v>35.991572323699998</v>
      </c>
      <c r="M350" s="104">
        <v>-76.140576438799997</v>
      </c>
      <c r="N350" s="103">
        <v>35.991572323699998</v>
      </c>
      <c r="O350" s="101">
        <v>2004</v>
      </c>
      <c r="P350" s="105"/>
      <c r="Q350" s="106"/>
      <c r="R350" s="101" t="s">
        <v>45</v>
      </c>
      <c r="S350" s="101" t="s">
        <v>55</v>
      </c>
      <c r="T350" s="101" t="s">
        <v>77</v>
      </c>
      <c r="U350" s="101" t="s">
        <v>37</v>
      </c>
      <c r="V350" s="101" t="s">
        <v>543</v>
      </c>
      <c r="W350" s="15" t="s">
        <v>1101</v>
      </c>
      <c r="X350" s="101" t="s">
        <v>627</v>
      </c>
    </row>
    <row r="351" spans="1:24" s="15" customFormat="1" x14ac:dyDescent="0.25">
      <c r="A351" s="101" t="s">
        <v>624</v>
      </c>
      <c r="B351" s="110" t="s">
        <v>517</v>
      </c>
      <c r="C351" s="111"/>
      <c r="D351" s="111" t="s">
        <v>624</v>
      </c>
      <c r="E351" s="111" t="s">
        <v>632</v>
      </c>
      <c r="F351" s="101" t="s">
        <v>628</v>
      </c>
      <c r="G351" s="101" t="s">
        <v>624</v>
      </c>
      <c r="H351" s="101" t="s">
        <v>628</v>
      </c>
      <c r="I351" s="101"/>
      <c r="J351" s="102" t="s">
        <v>616</v>
      </c>
      <c r="K351" s="102" t="s">
        <v>616</v>
      </c>
      <c r="L351" s="103">
        <v>35.991572323699998</v>
      </c>
      <c r="M351" s="104">
        <v>-76.140576438799997</v>
      </c>
      <c r="N351" s="103">
        <v>35.991572323699998</v>
      </c>
      <c r="O351" s="101">
        <v>2016</v>
      </c>
      <c r="P351" s="105"/>
      <c r="Q351" s="106"/>
      <c r="R351" s="101" t="s">
        <v>45</v>
      </c>
      <c r="S351" s="101" t="s">
        <v>55</v>
      </c>
      <c r="T351" s="101" t="s">
        <v>77</v>
      </c>
      <c r="U351" s="101" t="s">
        <v>37</v>
      </c>
      <c r="V351" s="101" t="s">
        <v>543</v>
      </c>
      <c r="W351" s="15" t="s">
        <v>1101</v>
      </c>
      <c r="X351" s="101" t="s">
        <v>627</v>
      </c>
    </row>
    <row r="352" spans="1:24" s="15" customFormat="1" x14ac:dyDescent="0.25">
      <c r="A352" s="101" t="s">
        <v>624</v>
      </c>
      <c r="B352" s="110" t="s">
        <v>517</v>
      </c>
      <c r="C352" s="111"/>
      <c r="D352" s="111" t="s">
        <v>624</v>
      </c>
      <c r="E352" s="111" t="s">
        <v>633</v>
      </c>
      <c r="F352" s="101" t="s">
        <v>626</v>
      </c>
      <c r="G352" s="101" t="s">
        <v>624</v>
      </c>
      <c r="H352" s="101" t="s">
        <v>626</v>
      </c>
      <c r="I352" s="101"/>
      <c r="J352" s="102" t="s">
        <v>616</v>
      </c>
      <c r="K352" s="102" t="s">
        <v>616</v>
      </c>
      <c r="L352" s="103">
        <v>35.991474054800001</v>
      </c>
      <c r="M352" s="104">
        <v>-76.140050075700003</v>
      </c>
      <c r="N352" s="103">
        <v>35.991474054800001</v>
      </c>
      <c r="O352" s="101">
        <v>2004</v>
      </c>
      <c r="P352" s="105"/>
      <c r="Q352" s="106"/>
      <c r="R352" s="101" t="s">
        <v>45</v>
      </c>
      <c r="S352" s="101" t="s">
        <v>55</v>
      </c>
      <c r="T352" s="101" t="s">
        <v>77</v>
      </c>
      <c r="U352" s="101" t="s">
        <v>37</v>
      </c>
      <c r="V352" s="101" t="s">
        <v>543</v>
      </c>
      <c r="W352" s="15" t="s">
        <v>1101</v>
      </c>
      <c r="X352" s="101" t="s">
        <v>627</v>
      </c>
    </row>
    <row r="353" spans="1:24" s="15" customFormat="1" x14ac:dyDescent="0.25">
      <c r="A353" s="101" t="s">
        <v>624</v>
      </c>
      <c r="B353" s="110" t="s">
        <v>517</v>
      </c>
      <c r="C353" s="111"/>
      <c r="D353" s="111" t="s">
        <v>624</v>
      </c>
      <c r="E353" s="111" t="s">
        <v>633</v>
      </c>
      <c r="F353" s="101" t="s">
        <v>628</v>
      </c>
      <c r="G353" s="101" t="s">
        <v>624</v>
      </c>
      <c r="H353" s="101" t="s">
        <v>628</v>
      </c>
      <c r="I353" s="101"/>
      <c r="J353" s="102" t="s">
        <v>616</v>
      </c>
      <c r="K353" s="102" t="s">
        <v>616</v>
      </c>
      <c r="L353" s="103">
        <v>35.991474054800001</v>
      </c>
      <c r="M353" s="104">
        <v>-76.140050075700003</v>
      </c>
      <c r="N353" s="103">
        <v>35.991474054800001</v>
      </c>
      <c r="O353" s="101">
        <v>2016</v>
      </c>
      <c r="P353" s="105"/>
      <c r="Q353" s="106"/>
      <c r="R353" s="101" t="s">
        <v>45</v>
      </c>
      <c r="S353" s="101" t="s">
        <v>55</v>
      </c>
      <c r="T353" s="101" t="s">
        <v>77</v>
      </c>
      <c r="U353" s="101" t="s">
        <v>37</v>
      </c>
      <c r="V353" s="101" t="s">
        <v>543</v>
      </c>
      <c r="W353" s="15" t="s">
        <v>1101</v>
      </c>
      <c r="X353" s="101" t="s">
        <v>627</v>
      </c>
    </row>
    <row r="354" spans="1:24" s="15" customFormat="1" x14ac:dyDescent="0.25">
      <c r="A354" s="101" t="s">
        <v>624</v>
      </c>
      <c r="B354" s="110" t="s">
        <v>517</v>
      </c>
      <c r="C354" s="111"/>
      <c r="D354" s="111" t="s">
        <v>624</v>
      </c>
      <c r="E354" s="111" t="s">
        <v>634</v>
      </c>
      <c r="F354" s="101" t="s">
        <v>626</v>
      </c>
      <c r="G354" s="101" t="s">
        <v>624</v>
      </c>
      <c r="H354" s="101" t="s">
        <v>626</v>
      </c>
      <c r="I354" s="101"/>
      <c r="J354" s="102" t="s">
        <v>616</v>
      </c>
      <c r="K354" s="102" t="s">
        <v>616</v>
      </c>
      <c r="L354" s="103">
        <v>35.991324725699997</v>
      </c>
      <c r="M354" s="104">
        <v>-76.139537343300006</v>
      </c>
      <c r="N354" s="103">
        <v>35.991324725699997</v>
      </c>
      <c r="O354" s="101">
        <v>2004</v>
      </c>
      <c r="P354" s="105"/>
      <c r="Q354" s="106"/>
      <c r="R354" s="101" t="s">
        <v>45</v>
      </c>
      <c r="S354" s="101" t="s">
        <v>55</v>
      </c>
      <c r="T354" s="101" t="s">
        <v>77</v>
      </c>
      <c r="U354" s="101" t="s">
        <v>37</v>
      </c>
      <c r="V354" s="101" t="s">
        <v>543</v>
      </c>
      <c r="W354" s="15" t="s">
        <v>1101</v>
      </c>
      <c r="X354" s="101" t="s">
        <v>627</v>
      </c>
    </row>
    <row r="355" spans="1:24" s="15" customFormat="1" x14ac:dyDescent="0.25">
      <c r="A355" s="101" t="s">
        <v>624</v>
      </c>
      <c r="B355" s="110" t="s">
        <v>517</v>
      </c>
      <c r="C355" s="111"/>
      <c r="D355" s="111" t="s">
        <v>624</v>
      </c>
      <c r="E355" s="111" t="s">
        <v>634</v>
      </c>
      <c r="F355" s="101" t="s">
        <v>628</v>
      </c>
      <c r="G355" s="101" t="s">
        <v>624</v>
      </c>
      <c r="H355" s="101" t="s">
        <v>628</v>
      </c>
      <c r="I355" s="101"/>
      <c r="J355" s="102" t="s">
        <v>616</v>
      </c>
      <c r="K355" s="102" t="s">
        <v>616</v>
      </c>
      <c r="L355" s="103">
        <v>35.991324725699997</v>
      </c>
      <c r="M355" s="104">
        <v>-76.139537343300006</v>
      </c>
      <c r="N355" s="103">
        <v>35.991324725699997</v>
      </c>
      <c r="O355" s="101">
        <v>2016</v>
      </c>
      <c r="P355" s="105"/>
      <c r="Q355" s="106"/>
      <c r="R355" s="101" t="s">
        <v>45</v>
      </c>
      <c r="S355" s="101" t="s">
        <v>55</v>
      </c>
      <c r="T355" s="101" t="s">
        <v>77</v>
      </c>
      <c r="U355" s="101" t="s">
        <v>37</v>
      </c>
      <c r="V355" s="101" t="s">
        <v>543</v>
      </c>
      <c r="W355" s="15" t="s">
        <v>1101</v>
      </c>
      <c r="X355" s="101" t="s">
        <v>627</v>
      </c>
    </row>
    <row r="356" spans="1:24" x14ac:dyDescent="0.25">
      <c r="A356" s="8" t="s">
        <v>635</v>
      </c>
      <c r="B356" t="s">
        <v>517</v>
      </c>
      <c r="D356" s="8" t="s">
        <v>635</v>
      </c>
      <c r="E356" s="8" t="s">
        <v>636</v>
      </c>
      <c r="F356" s="8" t="s">
        <v>637</v>
      </c>
      <c r="G356" s="8" t="s">
        <v>635</v>
      </c>
      <c r="H356" s="8" t="s">
        <v>637</v>
      </c>
      <c r="J356" s="9" t="s">
        <v>638</v>
      </c>
      <c r="K356" s="9" t="s">
        <v>638</v>
      </c>
      <c r="L356" s="10">
        <v>35.438218327599998</v>
      </c>
      <c r="M356" s="11">
        <v>-76.393910628399993</v>
      </c>
      <c r="N356" s="10">
        <v>35.438218327599998</v>
      </c>
      <c r="O356" s="8">
        <v>2004</v>
      </c>
      <c r="R356" s="8" t="s">
        <v>26</v>
      </c>
      <c r="S356" s="8" t="s">
        <v>46</v>
      </c>
      <c r="T356" s="8" t="s">
        <v>77</v>
      </c>
      <c r="U356" s="8" t="s">
        <v>37</v>
      </c>
      <c r="V356" s="8" t="s">
        <v>26</v>
      </c>
    </row>
    <row r="357" spans="1:24" x14ac:dyDescent="0.25">
      <c r="A357" s="8" t="s">
        <v>635</v>
      </c>
      <c r="B357" t="s">
        <v>517</v>
      </c>
      <c r="D357" s="8" t="s">
        <v>635</v>
      </c>
      <c r="E357" s="8" t="s">
        <v>636</v>
      </c>
      <c r="F357" s="8" t="s">
        <v>639</v>
      </c>
      <c r="G357" s="8" t="s">
        <v>635</v>
      </c>
      <c r="H357" s="8" t="s">
        <v>639</v>
      </c>
      <c r="J357" s="9" t="s">
        <v>638</v>
      </c>
      <c r="K357" s="9" t="s">
        <v>638</v>
      </c>
      <c r="L357" s="10">
        <v>35.438218327599998</v>
      </c>
      <c r="M357" s="11">
        <v>-76.393910628399993</v>
      </c>
      <c r="N357" s="10">
        <v>35.438218327599998</v>
      </c>
      <c r="O357" s="8">
        <v>2016</v>
      </c>
      <c r="R357" s="8" t="s">
        <v>26</v>
      </c>
      <c r="S357" s="8" t="s">
        <v>46</v>
      </c>
      <c r="T357" s="8" t="s">
        <v>77</v>
      </c>
      <c r="U357" s="8" t="s">
        <v>37</v>
      </c>
      <c r="V357" s="8" t="s">
        <v>26</v>
      </c>
    </row>
    <row r="358" spans="1:24" x14ac:dyDescent="0.25">
      <c r="A358" s="8" t="s">
        <v>635</v>
      </c>
      <c r="B358" t="s">
        <v>517</v>
      </c>
      <c r="D358" s="8" t="s">
        <v>635</v>
      </c>
      <c r="E358" s="8" t="s">
        <v>640</v>
      </c>
      <c r="F358" s="8" t="s">
        <v>637</v>
      </c>
      <c r="G358" s="8" t="s">
        <v>635</v>
      </c>
      <c r="H358" s="8" t="s">
        <v>637</v>
      </c>
      <c r="J358" s="9" t="s">
        <v>638</v>
      </c>
      <c r="K358" s="9" t="s">
        <v>638</v>
      </c>
      <c r="L358" s="10">
        <v>35.437847431000002</v>
      </c>
      <c r="M358" s="11">
        <v>-76.394646209800001</v>
      </c>
      <c r="N358" s="10">
        <v>35.437847431000002</v>
      </c>
      <c r="O358" s="8">
        <v>2004</v>
      </c>
      <c r="R358" s="8" t="s">
        <v>26</v>
      </c>
      <c r="S358" s="8" t="s">
        <v>46</v>
      </c>
      <c r="T358" s="8" t="s">
        <v>77</v>
      </c>
      <c r="U358" s="8" t="s">
        <v>37</v>
      </c>
      <c r="V358" s="8" t="s">
        <v>26</v>
      </c>
    </row>
    <row r="359" spans="1:24" x14ac:dyDescent="0.25">
      <c r="A359" s="8" t="s">
        <v>635</v>
      </c>
      <c r="B359" t="s">
        <v>517</v>
      </c>
      <c r="D359" s="8" t="s">
        <v>635</v>
      </c>
      <c r="E359" s="8" t="s">
        <v>640</v>
      </c>
      <c r="F359" s="8" t="s">
        <v>639</v>
      </c>
      <c r="G359" s="8" t="s">
        <v>635</v>
      </c>
      <c r="H359" s="8" t="s">
        <v>639</v>
      </c>
      <c r="J359" s="9" t="s">
        <v>638</v>
      </c>
      <c r="K359" s="9" t="s">
        <v>638</v>
      </c>
      <c r="L359" s="10">
        <v>35.437847431000002</v>
      </c>
      <c r="M359" s="11">
        <v>-76.394646209800001</v>
      </c>
      <c r="N359" s="10">
        <v>35.437847431000002</v>
      </c>
      <c r="O359" s="8">
        <v>2016</v>
      </c>
      <c r="R359" s="8" t="s">
        <v>26</v>
      </c>
      <c r="S359" s="8" t="s">
        <v>46</v>
      </c>
      <c r="T359" s="8" t="s">
        <v>77</v>
      </c>
      <c r="U359" s="8" t="s">
        <v>37</v>
      </c>
      <c r="V359" s="8" t="s">
        <v>26</v>
      </c>
    </row>
    <row r="360" spans="1:24" x14ac:dyDescent="0.25">
      <c r="A360" s="8" t="s">
        <v>635</v>
      </c>
      <c r="B360" t="s">
        <v>517</v>
      </c>
      <c r="D360" s="8" t="s">
        <v>635</v>
      </c>
      <c r="E360" s="8" t="s">
        <v>641</v>
      </c>
      <c r="F360" s="8" t="s">
        <v>637</v>
      </c>
      <c r="G360" s="8" t="s">
        <v>635</v>
      </c>
      <c r="H360" s="8" t="s">
        <v>637</v>
      </c>
      <c r="J360" s="9" t="s">
        <v>638</v>
      </c>
      <c r="K360" s="9" t="s">
        <v>638</v>
      </c>
      <c r="L360" s="10">
        <v>35.437241640400003</v>
      </c>
      <c r="M360" s="11">
        <v>-76.395628459299999</v>
      </c>
      <c r="N360" s="10">
        <v>35.437241640400003</v>
      </c>
      <c r="O360" s="8">
        <v>2004</v>
      </c>
      <c r="R360" s="8" t="s">
        <v>26</v>
      </c>
      <c r="S360" s="8" t="s">
        <v>46</v>
      </c>
      <c r="T360" s="8" t="s">
        <v>77</v>
      </c>
      <c r="U360" s="8" t="s">
        <v>37</v>
      </c>
      <c r="V360" s="8" t="s">
        <v>26</v>
      </c>
    </row>
    <row r="361" spans="1:24" x14ac:dyDescent="0.25">
      <c r="A361" s="8" t="s">
        <v>635</v>
      </c>
      <c r="B361" t="s">
        <v>517</v>
      </c>
      <c r="D361" s="8" t="s">
        <v>635</v>
      </c>
      <c r="E361" s="8" t="s">
        <v>641</v>
      </c>
      <c r="F361" s="8" t="s">
        <v>639</v>
      </c>
      <c r="G361" s="8" t="s">
        <v>635</v>
      </c>
      <c r="H361" s="8" t="s">
        <v>639</v>
      </c>
      <c r="J361" s="9" t="s">
        <v>638</v>
      </c>
      <c r="K361" s="9" t="s">
        <v>638</v>
      </c>
      <c r="L361" s="10">
        <v>35.437241640400003</v>
      </c>
      <c r="M361" s="11">
        <v>-76.395628459299999</v>
      </c>
      <c r="N361" s="10">
        <v>35.437241640400003</v>
      </c>
      <c r="O361" s="8">
        <v>2016</v>
      </c>
      <c r="R361" s="8" t="s">
        <v>26</v>
      </c>
      <c r="S361" s="8" t="s">
        <v>46</v>
      </c>
      <c r="T361" s="8" t="s">
        <v>77</v>
      </c>
      <c r="U361" s="8" t="s">
        <v>37</v>
      </c>
      <c r="V361" s="8" t="s">
        <v>26</v>
      </c>
    </row>
    <row r="362" spans="1:24" x14ac:dyDescent="0.25">
      <c r="A362" s="8" t="s">
        <v>635</v>
      </c>
      <c r="B362" t="s">
        <v>517</v>
      </c>
      <c r="D362" s="8" t="s">
        <v>635</v>
      </c>
      <c r="E362" s="8" t="s">
        <v>642</v>
      </c>
      <c r="F362" s="8" t="s">
        <v>637</v>
      </c>
      <c r="G362" s="8" t="s">
        <v>635</v>
      </c>
      <c r="H362" s="8" t="s">
        <v>637</v>
      </c>
      <c r="J362" s="9" t="s">
        <v>638</v>
      </c>
      <c r="K362" s="9" t="s">
        <v>638</v>
      </c>
      <c r="L362" s="10">
        <v>35.4377537473</v>
      </c>
      <c r="M362" s="11">
        <v>-76.394064014400001</v>
      </c>
      <c r="N362" s="10">
        <v>35.4377537473</v>
      </c>
      <c r="O362" s="8">
        <v>2004</v>
      </c>
      <c r="R362" s="8" t="s">
        <v>26</v>
      </c>
      <c r="S362" s="8" t="s">
        <v>46</v>
      </c>
      <c r="T362" s="8" t="s">
        <v>77</v>
      </c>
      <c r="U362" s="8" t="s">
        <v>37</v>
      </c>
      <c r="V362" s="8" t="s">
        <v>26</v>
      </c>
    </row>
    <row r="363" spans="1:24" x14ac:dyDescent="0.25">
      <c r="A363" s="8" t="s">
        <v>635</v>
      </c>
      <c r="B363" t="s">
        <v>517</v>
      </c>
      <c r="D363" s="8" t="s">
        <v>635</v>
      </c>
      <c r="E363" s="8" t="s">
        <v>642</v>
      </c>
      <c r="F363" s="8" t="s">
        <v>639</v>
      </c>
      <c r="G363" s="8" t="s">
        <v>635</v>
      </c>
      <c r="H363" s="8" t="s">
        <v>639</v>
      </c>
      <c r="J363" s="9" t="s">
        <v>638</v>
      </c>
      <c r="K363" s="9" t="s">
        <v>638</v>
      </c>
      <c r="L363" s="10">
        <v>35.4377537473</v>
      </c>
      <c r="M363" s="11">
        <v>-76.394064014400001</v>
      </c>
      <c r="N363" s="10">
        <v>35.4377537473</v>
      </c>
      <c r="O363" s="8">
        <v>2016</v>
      </c>
      <c r="R363" s="8" t="s">
        <v>26</v>
      </c>
      <c r="S363" s="8" t="s">
        <v>46</v>
      </c>
      <c r="T363" s="8" t="s">
        <v>77</v>
      </c>
      <c r="U363" s="8" t="s">
        <v>37</v>
      </c>
      <c r="V363" s="8" t="s">
        <v>26</v>
      </c>
    </row>
    <row r="364" spans="1:24" x14ac:dyDescent="0.25">
      <c r="A364" s="8" t="s">
        <v>635</v>
      </c>
      <c r="B364" t="s">
        <v>517</v>
      </c>
      <c r="D364" s="8" t="s">
        <v>635</v>
      </c>
      <c r="E364" s="8" t="s">
        <v>643</v>
      </c>
      <c r="F364" s="8" t="s">
        <v>637</v>
      </c>
      <c r="G364" s="8" t="s">
        <v>635</v>
      </c>
      <c r="H364" s="8" t="s">
        <v>637</v>
      </c>
      <c r="J364" s="9" t="s">
        <v>638</v>
      </c>
      <c r="K364" s="9" t="s">
        <v>638</v>
      </c>
      <c r="L364" s="10">
        <v>35.437810411699999</v>
      </c>
      <c r="M364" s="11">
        <v>-76.395323191499998</v>
      </c>
      <c r="N364" s="10">
        <v>35.437810411699999</v>
      </c>
      <c r="O364" s="8">
        <v>2004</v>
      </c>
      <c r="R364" s="8" t="s">
        <v>26</v>
      </c>
      <c r="S364" s="8" t="s">
        <v>46</v>
      </c>
      <c r="T364" s="8" t="s">
        <v>77</v>
      </c>
      <c r="U364" s="8" t="s">
        <v>37</v>
      </c>
      <c r="V364" s="8" t="s">
        <v>26</v>
      </c>
    </row>
    <row r="365" spans="1:24" x14ac:dyDescent="0.25">
      <c r="A365" s="8" t="s">
        <v>635</v>
      </c>
      <c r="B365" t="s">
        <v>517</v>
      </c>
      <c r="D365" s="8" t="s">
        <v>635</v>
      </c>
      <c r="E365" s="8" t="s">
        <v>643</v>
      </c>
      <c r="F365" s="8" t="s">
        <v>639</v>
      </c>
      <c r="G365" s="8" t="s">
        <v>635</v>
      </c>
      <c r="H365" s="8" t="s">
        <v>639</v>
      </c>
      <c r="J365" s="9" t="s">
        <v>638</v>
      </c>
      <c r="K365" s="9" t="s">
        <v>638</v>
      </c>
      <c r="L365" s="10">
        <v>35.437810411699999</v>
      </c>
      <c r="M365" s="11">
        <v>-76.395323191499998</v>
      </c>
      <c r="N365" s="10">
        <v>35.437810411699999</v>
      </c>
      <c r="O365" s="8">
        <v>2016</v>
      </c>
      <c r="R365" s="8" t="s">
        <v>26</v>
      </c>
      <c r="S365" s="8" t="s">
        <v>46</v>
      </c>
      <c r="T365" s="8" t="s">
        <v>77</v>
      </c>
      <c r="U365" s="8" t="s">
        <v>37</v>
      </c>
      <c r="V365" s="8" t="s">
        <v>26</v>
      </c>
    </row>
    <row r="366" spans="1:24" x14ac:dyDescent="0.25">
      <c r="A366" s="8" t="s">
        <v>635</v>
      </c>
      <c r="B366" t="s">
        <v>517</v>
      </c>
      <c r="D366" s="8" t="s">
        <v>635</v>
      </c>
      <c r="E366" s="8" t="s">
        <v>644</v>
      </c>
      <c r="F366" s="8" t="s">
        <v>637</v>
      </c>
      <c r="G366" s="8" t="s">
        <v>635</v>
      </c>
      <c r="H366" s="8" t="s">
        <v>637</v>
      </c>
      <c r="J366" s="9" t="s">
        <v>638</v>
      </c>
      <c r="K366" s="9" t="s">
        <v>638</v>
      </c>
      <c r="L366" s="10">
        <v>35.437955316500002</v>
      </c>
      <c r="M366" s="11">
        <v>-76.3934599607</v>
      </c>
      <c r="N366" s="10">
        <v>35.437955316500002</v>
      </c>
      <c r="O366" s="8">
        <v>2004</v>
      </c>
      <c r="R366" s="8" t="s">
        <v>26</v>
      </c>
      <c r="S366" s="8" t="s">
        <v>46</v>
      </c>
      <c r="T366" s="8" t="s">
        <v>77</v>
      </c>
      <c r="U366" s="8" t="s">
        <v>37</v>
      </c>
      <c r="V366" s="8" t="s">
        <v>26</v>
      </c>
    </row>
    <row r="367" spans="1:24" x14ac:dyDescent="0.25">
      <c r="A367" s="8" t="s">
        <v>635</v>
      </c>
      <c r="B367" t="s">
        <v>517</v>
      </c>
      <c r="D367" s="8" t="s">
        <v>635</v>
      </c>
      <c r="E367" s="8" t="s">
        <v>644</v>
      </c>
      <c r="F367" s="8" t="s">
        <v>639</v>
      </c>
      <c r="G367" s="8" t="s">
        <v>635</v>
      </c>
      <c r="H367" s="8" t="s">
        <v>639</v>
      </c>
      <c r="J367" s="9" t="s">
        <v>638</v>
      </c>
      <c r="K367" s="9" t="s">
        <v>638</v>
      </c>
      <c r="L367" s="10">
        <v>35.437955316500002</v>
      </c>
      <c r="M367" s="11">
        <v>-76.3934599607</v>
      </c>
      <c r="N367" s="10">
        <v>35.437955316500002</v>
      </c>
      <c r="O367" s="8">
        <v>2016</v>
      </c>
      <c r="R367" s="8" t="s">
        <v>26</v>
      </c>
      <c r="S367" s="8" t="s">
        <v>46</v>
      </c>
      <c r="T367" s="8" t="s">
        <v>77</v>
      </c>
      <c r="U367" s="8" t="s">
        <v>37</v>
      </c>
      <c r="V367" s="8" t="s">
        <v>26</v>
      </c>
    </row>
    <row r="368" spans="1:24" x14ac:dyDescent="0.25">
      <c r="A368" s="8" t="s">
        <v>635</v>
      </c>
      <c r="B368" t="s">
        <v>517</v>
      </c>
      <c r="D368" s="8" t="s">
        <v>635</v>
      </c>
      <c r="E368" s="8" t="s">
        <v>645</v>
      </c>
      <c r="F368" s="8" t="s">
        <v>637</v>
      </c>
      <c r="G368" s="8" t="s">
        <v>635</v>
      </c>
      <c r="H368" s="8" t="s">
        <v>637</v>
      </c>
      <c r="J368" s="9" t="s">
        <v>638</v>
      </c>
      <c r="K368" s="9" t="s">
        <v>638</v>
      </c>
      <c r="L368" s="10">
        <v>35.437407255899998</v>
      </c>
      <c r="M368" s="11">
        <v>-76.394919459500002</v>
      </c>
      <c r="N368" s="10">
        <v>35.437407255899998</v>
      </c>
      <c r="O368" s="8">
        <v>2004</v>
      </c>
      <c r="R368" s="8" t="s">
        <v>26</v>
      </c>
      <c r="S368" s="8" t="s">
        <v>46</v>
      </c>
      <c r="T368" s="8" t="s">
        <v>77</v>
      </c>
      <c r="U368" s="8" t="s">
        <v>37</v>
      </c>
      <c r="V368" s="8" t="s">
        <v>26</v>
      </c>
    </row>
    <row r="369" spans="1:22" x14ac:dyDescent="0.25">
      <c r="A369" s="8" t="s">
        <v>635</v>
      </c>
      <c r="B369" t="s">
        <v>517</v>
      </c>
      <c r="D369" s="8" t="s">
        <v>635</v>
      </c>
      <c r="E369" s="8" t="s">
        <v>645</v>
      </c>
      <c r="F369" s="8" t="s">
        <v>639</v>
      </c>
      <c r="G369" s="8" t="s">
        <v>635</v>
      </c>
      <c r="H369" s="8" t="s">
        <v>639</v>
      </c>
      <c r="J369" s="9" t="s">
        <v>638</v>
      </c>
      <c r="K369" s="9" t="s">
        <v>638</v>
      </c>
      <c r="L369" s="10">
        <v>35.437407255899998</v>
      </c>
      <c r="M369" s="11">
        <v>-76.394919459500002</v>
      </c>
      <c r="N369" s="10">
        <v>35.437407255899998</v>
      </c>
      <c r="O369" s="8">
        <v>2016</v>
      </c>
      <c r="R369" s="8" t="s">
        <v>26</v>
      </c>
      <c r="S369" s="8" t="s">
        <v>46</v>
      </c>
      <c r="T369" s="8" t="s">
        <v>77</v>
      </c>
      <c r="U369" s="8" t="s">
        <v>37</v>
      </c>
      <c r="V369" s="8" t="s">
        <v>26</v>
      </c>
    </row>
    <row r="370" spans="1:22" x14ac:dyDescent="0.25">
      <c r="A370" s="8" t="s">
        <v>646</v>
      </c>
      <c r="B370" t="s">
        <v>517</v>
      </c>
      <c r="D370" s="8" t="s">
        <v>646</v>
      </c>
      <c r="E370" s="8" t="s">
        <v>647</v>
      </c>
      <c r="F370" s="8" t="s">
        <v>648</v>
      </c>
      <c r="G370" s="8" t="s">
        <v>646</v>
      </c>
      <c r="H370" s="8" t="s">
        <v>648</v>
      </c>
      <c r="J370" s="9" t="s">
        <v>638</v>
      </c>
      <c r="K370" s="9" t="s">
        <v>638</v>
      </c>
      <c r="L370" s="10">
        <v>35.438542447400003</v>
      </c>
      <c r="M370" s="11">
        <v>-76.391640728300004</v>
      </c>
      <c r="N370" s="10">
        <v>35.438542447400003</v>
      </c>
      <c r="O370" s="8">
        <v>2004</v>
      </c>
      <c r="R370" s="8" t="s">
        <v>257</v>
      </c>
      <c r="S370" s="8" t="s">
        <v>46</v>
      </c>
      <c r="T370" s="8" t="s">
        <v>47</v>
      </c>
      <c r="U370" s="8" t="s">
        <v>37</v>
      </c>
      <c r="V370" s="8" t="s">
        <v>532</v>
      </c>
    </row>
    <row r="371" spans="1:22" x14ac:dyDescent="0.25">
      <c r="A371" s="8" t="s">
        <v>646</v>
      </c>
      <c r="B371" t="s">
        <v>517</v>
      </c>
      <c r="D371" s="8" t="s">
        <v>646</v>
      </c>
      <c r="E371" s="8" t="s">
        <v>647</v>
      </c>
      <c r="F371" s="8" t="s">
        <v>649</v>
      </c>
      <c r="G371" s="8" t="s">
        <v>646</v>
      </c>
      <c r="H371" s="8" t="s">
        <v>649</v>
      </c>
      <c r="J371" s="9" t="s">
        <v>638</v>
      </c>
      <c r="K371" s="9" t="s">
        <v>638</v>
      </c>
      <c r="L371" s="10">
        <v>35.438542447400003</v>
      </c>
      <c r="M371" s="11">
        <v>-76.391640728300004</v>
      </c>
      <c r="N371" s="10">
        <v>35.438542447400003</v>
      </c>
      <c r="O371" s="8">
        <v>2016</v>
      </c>
      <c r="R371" s="8" t="s">
        <v>257</v>
      </c>
      <c r="S371" s="8" t="s">
        <v>46</v>
      </c>
      <c r="T371" s="8" t="s">
        <v>47</v>
      </c>
      <c r="U371" s="8" t="s">
        <v>37</v>
      </c>
      <c r="V371" s="8" t="s">
        <v>532</v>
      </c>
    </row>
    <row r="372" spans="1:22" x14ac:dyDescent="0.25">
      <c r="A372" s="8" t="s">
        <v>646</v>
      </c>
      <c r="B372" t="s">
        <v>517</v>
      </c>
      <c r="D372" s="8" t="s">
        <v>646</v>
      </c>
      <c r="E372" s="8" t="s">
        <v>650</v>
      </c>
      <c r="F372" s="8" t="s">
        <v>648</v>
      </c>
      <c r="G372" s="8" t="s">
        <v>646</v>
      </c>
      <c r="H372" s="8" t="s">
        <v>648</v>
      </c>
      <c r="J372" s="9" t="s">
        <v>638</v>
      </c>
      <c r="K372" s="9" t="s">
        <v>638</v>
      </c>
      <c r="L372" s="10">
        <v>35.438997399599998</v>
      </c>
      <c r="M372" s="11">
        <v>-76.3935740987</v>
      </c>
      <c r="N372" s="10">
        <v>35.438997399599998</v>
      </c>
      <c r="O372" s="8">
        <v>2004</v>
      </c>
      <c r="R372" s="8" t="s">
        <v>257</v>
      </c>
      <c r="S372" s="8" t="s">
        <v>46</v>
      </c>
      <c r="T372" s="8" t="s">
        <v>47</v>
      </c>
      <c r="U372" s="8" t="s">
        <v>37</v>
      </c>
      <c r="V372" s="8" t="s">
        <v>532</v>
      </c>
    </row>
    <row r="373" spans="1:22" x14ac:dyDescent="0.25">
      <c r="A373" s="8" t="s">
        <v>646</v>
      </c>
      <c r="B373" t="s">
        <v>517</v>
      </c>
      <c r="D373" s="8" t="s">
        <v>646</v>
      </c>
      <c r="E373" s="8" t="s">
        <v>650</v>
      </c>
      <c r="F373" s="8" t="s">
        <v>649</v>
      </c>
      <c r="G373" s="8" t="s">
        <v>646</v>
      </c>
      <c r="H373" s="8" t="s">
        <v>649</v>
      </c>
      <c r="J373" s="9" t="s">
        <v>638</v>
      </c>
      <c r="K373" s="9" t="s">
        <v>638</v>
      </c>
      <c r="L373" s="10">
        <v>35.438997399599998</v>
      </c>
      <c r="M373" s="11">
        <v>-76.3935740987</v>
      </c>
      <c r="N373" s="10">
        <v>35.438997399599998</v>
      </c>
      <c r="O373" s="8">
        <v>2016</v>
      </c>
      <c r="R373" s="8" t="s">
        <v>257</v>
      </c>
      <c r="S373" s="8" t="s">
        <v>46</v>
      </c>
      <c r="T373" s="8" t="s">
        <v>47</v>
      </c>
      <c r="U373" s="8" t="s">
        <v>37</v>
      </c>
      <c r="V373" s="8" t="s">
        <v>532</v>
      </c>
    </row>
    <row r="374" spans="1:22" x14ac:dyDescent="0.25">
      <c r="A374" s="8" t="s">
        <v>646</v>
      </c>
      <c r="B374" t="s">
        <v>517</v>
      </c>
      <c r="D374" s="8" t="s">
        <v>646</v>
      </c>
      <c r="E374" s="8" t="s">
        <v>651</v>
      </c>
      <c r="F374" s="8" t="s">
        <v>648</v>
      </c>
      <c r="G374" s="8" t="s">
        <v>646</v>
      </c>
      <c r="H374" s="8" t="s">
        <v>648</v>
      </c>
      <c r="J374" s="9" t="s">
        <v>638</v>
      </c>
      <c r="K374" s="9" t="s">
        <v>638</v>
      </c>
      <c r="L374" s="10">
        <v>35.439465102500002</v>
      </c>
      <c r="M374" s="11">
        <v>-76.393678058500001</v>
      </c>
      <c r="N374" s="10">
        <v>35.439465102500002</v>
      </c>
      <c r="O374" s="8">
        <v>2004</v>
      </c>
      <c r="R374" s="8" t="s">
        <v>257</v>
      </c>
      <c r="S374" s="8" t="s">
        <v>46</v>
      </c>
      <c r="T374" s="8" t="s">
        <v>47</v>
      </c>
      <c r="U374" s="8" t="s">
        <v>37</v>
      </c>
      <c r="V374" s="8" t="s">
        <v>532</v>
      </c>
    </row>
    <row r="375" spans="1:22" x14ac:dyDescent="0.25">
      <c r="A375" s="8" t="s">
        <v>646</v>
      </c>
      <c r="B375" t="s">
        <v>517</v>
      </c>
      <c r="D375" s="8" t="s">
        <v>646</v>
      </c>
      <c r="E375" s="8" t="s">
        <v>651</v>
      </c>
      <c r="F375" s="8" t="s">
        <v>649</v>
      </c>
      <c r="G375" s="8" t="s">
        <v>646</v>
      </c>
      <c r="H375" s="8" t="s">
        <v>649</v>
      </c>
      <c r="J375" s="9" t="s">
        <v>638</v>
      </c>
      <c r="K375" s="9" t="s">
        <v>638</v>
      </c>
      <c r="L375" s="10">
        <v>35.439465102500002</v>
      </c>
      <c r="M375" s="11">
        <v>-76.393678058500001</v>
      </c>
      <c r="N375" s="10">
        <v>35.439465102500002</v>
      </c>
      <c r="O375" s="8">
        <v>2016</v>
      </c>
      <c r="R375" s="8" t="s">
        <v>257</v>
      </c>
      <c r="S375" s="8" t="s">
        <v>46</v>
      </c>
      <c r="T375" s="8" t="s">
        <v>47</v>
      </c>
      <c r="U375" s="8" t="s">
        <v>37</v>
      </c>
      <c r="V375" s="8" t="s">
        <v>532</v>
      </c>
    </row>
    <row r="376" spans="1:22" x14ac:dyDescent="0.25">
      <c r="A376" s="8" t="s">
        <v>646</v>
      </c>
      <c r="B376" t="s">
        <v>517</v>
      </c>
      <c r="D376" s="8" t="s">
        <v>646</v>
      </c>
      <c r="E376" s="8" t="s">
        <v>652</v>
      </c>
      <c r="F376" s="8" t="s">
        <v>648</v>
      </c>
      <c r="G376" s="8" t="s">
        <v>646</v>
      </c>
      <c r="H376" s="8" t="s">
        <v>648</v>
      </c>
      <c r="J376" s="9" t="s">
        <v>638</v>
      </c>
      <c r="K376" s="9" t="s">
        <v>638</v>
      </c>
      <c r="L376" s="10">
        <v>35.438790128299999</v>
      </c>
      <c r="M376" s="11">
        <v>-76.392149755399998</v>
      </c>
      <c r="N376" s="10">
        <v>35.438790128299999</v>
      </c>
      <c r="O376" s="8">
        <v>2004</v>
      </c>
      <c r="R376" s="8" t="s">
        <v>257</v>
      </c>
      <c r="S376" s="8" t="s">
        <v>46</v>
      </c>
      <c r="T376" s="8" t="s">
        <v>47</v>
      </c>
      <c r="U376" s="8" t="s">
        <v>37</v>
      </c>
      <c r="V376" s="8" t="s">
        <v>532</v>
      </c>
    </row>
    <row r="377" spans="1:22" x14ac:dyDescent="0.25">
      <c r="A377" s="8" t="s">
        <v>646</v>
      </c>
      <c r="B377" t="s">
        <v>517</v>
      </c>
      <c r="D377" s="8" t="s">
        <v>646</v>
      </c>
      <c r="E377" s="8" t="s">
        <v>652</v>
      </c>
      <c r="F377" s="8" t="s">
        <v>649</v>
      </c>
      <c r="G377" s="8" t="s">
        <v>646</v>
      </c>
      <c r="H377" s="8" t="s">
        <v>649</v>
      </c>
      <c r="J377" s="9" t="s">
        <v>638</v>
      </c>
      <c r="K377" s="9" t="s">
        <v>638</v>
      </c>
      <c r="L377" s="10">
        <v>35.438790128299999</v>
      </c>
      <c r="M377" s="11">
        <v>-76.392149755399998</v>
      </c>
      <c r="N377" s="10">
        <v>35.438790128299999</v>
      </c>
      <c r="O377" s="8">
        <v>2016</v>
      </c>
      <c r="R377" s="8" t="s">
        <v>257</v>
      </c>
      <c r="S377" s="8" t="s">
        <v>46</v>
      </c>
      <c r="T377" s="8" t="s">
        <v>47</v>
      </c>
      <c r="U377" s="8" t="s">
        <v>37</v>
      </c>
      <c r="V377" s="8" t="s">
        <v>532</v>
      </c>
    </row>
    <row r="378" spans="1:22" x14ac:dyDescent="0.25">
      <c r="A378" s="8" t="s">
        <v>646</v>
      </c>
      <c r="B378" t="s">
        <v>517</v>
      </c>
      <c r="D378" s="8" t="s">
        <v>646</v>
      </c>
      <c r="E378" s="8" t="s">
        <v>653</v>
      </c>
      <c r="F378" s="8" t="s">
        <v>648</v>
      </c>
      <c r="G378" s="8" t="s">
        <v>646</v>
      </c>
      <c r="H378" s="8" t="s">
        <v>648</v>
      </c>
      <c r="J378" s="9" t="s">
        <v>638</v>
      </c>
      <c r="K378" s="9" t="s">
        <v>638</v>
      </c>
      <c r="L378" s="10">
        <v>35.438851112800002</v>
      </c>
      <c r="M378" s="11">
        <v>-76.392681945700005</v>
      </c>
      <c r="N378" s="10">
        <v>35.438851112800002</v>
      </c>
      <c r="O378" s="8">
        <v>2004</v>
      </c>
      <c r="R378" s="8" t="s">
        <v>257</v>
      </c>
      <c r="S378" s="8" t="s">
        <v>46</v>
      </c>
      <c r="T378" s="8" t="s">
        <v>47</v>
      </c>
      <c r="U378" s="8" t="s">
        <v>37</v>
      </c>
      <c r="V378" s="8" t="s">
        <v>532</v>
      </c>
    </row>
    <row r="379" spans="1:22" x14ac:dyDescent="0.25">
      <c r="A379" s="8" t="s">
        <v>646</v>
      </c>
      <c r="B379" t="s">
        <v>517</v>
      </c>
      <c r="D379" s="8" t="s">
        <v>646</v>
      </c>
      <c r="E379" s="8" t="s">
        <v>653</v>
      </c>
      <c r="F379" s="8" t="s">
        <v>649</v>
      </c>
      <c r="G379" s="8" t="s">
        <v>646</v>
      </c>
      <c r="H379" s="8" t="s">
        <v>649</v>
      </c>
      <c r="J379" s="9" t="s">
        <v>638</v>
      </c>
      <c r="K379" s="9" t="s">
        <v>638</v>
      </c>
      <c r="L379" s="10">
        <v>35.438851112800002</v>
      </c>
      <c r="M379" s="11">
        <v>-76.392681945700005</v>
      </c>
      <c r="N379" s="10">
        <v>35.438851112800002</v>
      </c>
      <c r="O379" s="8">
        <v>2016</v>
      </c>
      <c r="R379" s="8" t="s">
        <v>257</v>
      </c>
      <c r="S379" s="8" t="s">
        <v>46</v>
      </c>
      <c r="T379" s="8" t="s">
        <v>47</v>
      </c>
      <c r="U379" s="8" t="s">
        <v>37</v>
      </c>
      <c r="V379" s="8" t="s">
        <v>532</v>
      </c>
    </row>
    <row r="380" spans="1:22" x14ac:dyDescent="0.25">
      <c r="A380" s="8" t="s">
        <v>646</v>
      </c>
      <c r="B380" t="s">
        <v>517</v>
      </c>
      <c r="D380" s="8" t="s">
        <v>646</v>
      </c>
      <c r="E380" s="8" t="s">
        <v>654</v>
      </c>
      <c r="F380" s="8" t="s">
        <v>648</v>
      </c>
      <c r="G380" s="8" t="s">
        <v>646</v>
      </c>
      <c r="H380" s="8" t="s">
        <v>648</v>
      </c>
      <c r="J380" s="9" t="s">
        <v>638</v>
      </c>
      <c r="K380" s="9" t="s">
        <v>638</v>
      </c>
      <c r="L380" s="10">
        <v>35.438906704899999</v>
      </c>
      <c r="M380" s="11">
        <v>-76.391314559500003</v>
      </c>
      <c r="N380" s="10">
        <v>35.438906704899999</v>
      </c>
      <c r="O380" s="8">
        <v>2004</v>
      </c>
      <c r="R380" s="8" t="s">
        <v>257</v>
      </c>
      <c r="S380" s="8" t="s">
        <v>46</v>
      </c>
      <c r="T380" s="8" t="s">
        <v>47</v>
      </c>
      <c r="U380" s="8" t="s">
        <v>37</v>
      </c>
      <c r="V380" s="8" t="s">
        <v>532</v>
      </c>
    </row>
    <row r="381" spans="1:22" x14ac:dyDescent="0.25">
      <c r="A381" s="8" t="s">
        <v>646</v>
      </c>
      <c r="B381" t="s">
        <v>517</v>
      </c>
      <c r="D381" s="8" t="s">
        <v>646</v>
      </c>
      <c r="E381" s="8" t="s">
        <v>654</v>
      </c>
      <c r="F381" s="8" t="s">
        <v>649</v>
      </c>
      <c r="G381" s="8" t="s">
        <v>646</v>
      </c>
      <c r="H381" s="8" t="s">
        <v>649</v>
      </c>
      <c r="J381" s="9" t="s">
        <v>638</v>
      </c>
      <c r="K381" s="9" t="s">
        <v>638</v>
      </c>
      <c r="L381" s="10">
        <v>35.438906704899999</v>
      </c>
      <c r="M381" s="11">
        <v>-76.391314559500003</v>
      </c>
      <c r="N381" s="10">
        <v>35.438906704899999</v>
      </c>
      <c r="O381" s="8">
        <v>2016</v>
      </c>
      <c r="R381" s="8" t="s">
        <v>257</v>
      </c>
      <c r="S381" s="8" t="s">
        <v>46</v>
      </c>
      <c r="T381" s="8" t="s">
        <v>47</v>
      </c>
      <c r="U381" s="8" t="s">
        <v>37</v>
      </c>
      <c r="V381" s="8" t="s">
        <v>532</v>
      </c>
    </row>
    <row r="382" spans="1:22" x14ac:dyDescent="0.25">
      <c r="A382" s="8" t="s">
        <v>646</v>
      </c>
      <c r="B382" t="s">
        <v>517</v>
      </c>
      <c r="D382" s="8" t="s">
        <v>646</v>
      </c>
      <c r="E382" s="8" t="s">
        <v>655</v>
      </c>
      <c r="F382" s="8" t="s">
        <v>648</v>
      </c>
      <c r="G382" s="8" t="s">
        <v>646</v>
      </c>
      <c r="H382" s="8" t="s">
        <v>648</v>
      </c>
      <c r="J382" s="9" t="s">
        <v>638</v>
      </c>
      <c r="K382" s="9" t="s">
        <v>638</v>
      </c>
      <c r="L382" s="10">
        <v>35.4388259013</v>
      </c>
      <c r="M382" s="11">
        <v>-76.393196068899996</v>
      </c>
      <c r="N382" s="10">
        <v>35.4388259013</v>
      </c>
      <c r="O382" s="8">
        <v>2004</v>
      </c>
      <c r="R382" s="8" t="s">
        <v>257</v>
      </c>
      <c r="S382" s="8" t="s">
        <v>46</v>
      </c>
      <c r="T382" s="8" t="s">
        <v>47</v>
      </c>
      <c r="U382" s="8" t="s">
        <v>37</v>
      </c>
      <c r="V382" s="8" t="s">
        <v>532</v>
      </c>
    </row>
    <row r="383" spans="1:22" x14ac:dyDescent="0.25">
      <c r="A383" s="8" t="s">
        <v>646</v>
      </c>
      <c r="B383" t="s">
        <v>517</v>
      </c>
      <c r="D383" s="8" t="s">
        <v>646</v>
      </c>
      <c r="E383" s="8" t="s">
        <v>655</v>
      </c>
      <c r="F383" s="8" t="s">
        <v>649</v>
      </c>
      <c r="G383" s="8" t="s">
        <v>646</v>
      </c>
      <c r="H383" s="8" t="s">
        <v>649</v>
      </c>
      <c r="J383" s="9" t="s">
        <v>638</v>
      </c>
      <c r="K383" s="9" t="s">
        <v>638</v>
      </c>
      <c r="L383" s="10">
        <v>35.4388259013</v>
      </c>
      <c r="M383" s="11">
        <v>-76.393196068899996</v>
      </c>
      <c r="N383" s="10">
        <v>35.4388259013</v>
      </c>
      <c r="O383" s="8">
        <v>2016</v>
      </c>
      <c r="R383" s="8" t="s">
        <v>257</v>
      </c>
      <c r="S383" s="8" t="s">
        <v>46</v>
      </c>
      <c r="T383" s="8" t="s">
        <v>47</v>
      </c>
      <c r="U383" s="8" t="s">
        <v>37</v>
      </c>
      <c r="V383" s="8" t="s">
        <v>532</v>
      </c>
    </row>
    <row r="384" spans="1:22" x14ac:dyDescent="0.25">
      <c r="A384" s="8" t="s">
        <v>656</v>
      </c>
      <c r="B384" t="s">
        <v>517</v>
      </c>
      <c r="D384" s="8" t="s">
        <v>656</v>
      </c>
      <c r="E384" s="8" t="s">
        <v>657</v>
      </c>
      <c r="F384" s="8" t="s">
        <v>658</v>
      </c>
      <c r="G384" s="8" t="s">
        <v>656</v>
      </c>
      <c r="H384" s="8" t="s">
        <v>658</v>
      </c>
      <c r="J384" s="9" t="s">
        <v>638</v>
      </c>
      <c r="K384" s="9" t="s">
        <v>638</v>
      </c>
      <c r="L384" s="10">
        <v>35.439746229500003</v>
      </c>
      <c r="M384" s="11">
        <v>-76.392192320800007</v>
      </c>
      <c r="N384" s="10">
        <v>35.439746229500003</v>
      </c>
      <c r="O384" s="8">
        <v>2004</v>
      </c>
      <c r="R384" s="8" t="s">
        <v>45</v>
      </c>
      <c r="S384" s="8" t="s">
        <v>46</v>
      </c>
      <c r="T384" s="8" t="s">
        <v>47</v>
      </c>
      <c r="U384" s="8" t="s">
        <v>37</v>
      </c>
      <c r="V384" s="8" t="s">
        <v>543</v>
      </c>
    </row>
    <row r="385" spans="1:24" x14ac:dyDescent="0.25">
      <c r="A385" s="8" t="s">
        <v>656</v>
      </c>
      <c r="B385" t="s">
        <v>517</v>
      </c>
      <c r="D385" s="8" t="s">
        <v>656</v>
      </c>
      <c r="E385" s="8" t="s">
        <v>657</v>
      </c>
      <c r="F385" s="8" t="s">
        <v>659</v>
      </c>
      <c r="G385" s="8" t="s">
        <v>656</v>
      </c>
      <c r="H385" s="8" t="s">
        <v>659</v>
      </c>
      <c r="J385" s="9" t="s">
        <v>638</v>
      </c>
      <c r="K385" s="9" t="s">
        <v>638</v>
      </c>
      <c r="L385" s="10">
        <v>35.439746229500003</v>
      </c>
      <c r="M385" s="11">
        <v>-76.392192320800007</v>
      </c>
      <c r="N385" s="10">
        <v>35.439746229500003</v>
      </c>
      <c r="O385" s="8">
        <v>2016</v>
      </c>
      <c r="R385" s="8" t="s">
        <v>45</v>
      </c>
      <c r="S385" s="8" t="s">
        <v>46</v>
      </c>
      <c r="T385" s="8" t="s">
        <v>47</v>
      </c>
      <c r="U385" s="8" t="s">
        <v>37</v>
      </c>
      <c r="V385" s="8" t="s">
        <v>543</v>
      </c>
    </row>
    <row r="386" spans="1:24" x14ac:dyDescent="0.25">
      <c r="A386" s="8" t="s">
        <v>656</v>
      </c>
      <c r="B386" t="s">
        <v>517</v>
      </c>
      <c r="D386" s="8" t="s">
        <v>656</v>
      </c>
      <c r="E386" s="8" t="s">
        <v>660</v>
      </c>
      <c r="F386" s="8" t="s">
        <v>658</v>
      </c>
      <c r="G386" s="8" t="s">
        <v>656</v>
      </c>
      <c r="H386" s="8" t="s">
        <v>658</v>
      </c>
      <c r="J386" s="9" t="s">
        <v>638</v>
      </c>
      <c r="K386" s="9" t="s">
        <v>638</v>
      </c>
      <c r="L386" s="10">
        <v>35.441226976800003</v>
      </c>
      <c r="M386" s="11">
        <v>-76.392219650300007</v>
      </c>
      <c r="N386" s="10">
        <v>35.441226976800003</v>
      </c>
      <c r="O386" s="8">
        <v>2004</v>
      </c>
      <c r="R386" s="8" t="s">
        <v>45</v>
      </c>
      <c r="S386" s="8" t="s">
        <v>46</v>
      </c>
      <c r="T386" s="8" t="s">
        <v>47</v>
      </c>
      <c r="U386" s="8" t="s">
        <v>37</v>
      </c>
      <c r="V386" s="8" t="s">
        <v>543</v>
      </c>
    </row>
    <row r="387" spans="1:24" x14ac:dyDescent="0.25">
      <c r="A387" s="8" t="s">
        <v>656</v>
      </c>
      <c r="B387" t="s">
        <v>517</v>
      </c>
      <c r="D387" s="8" t="s">
        <v>656</v>
      </c>
      <c r="E387" s="8" t="s">
        <v>660</v>
      </c>
      <c r="F387" s="8" t="s">
        <v>659</v>
      </c>
      <c r="G387" s="8" t="s">
        <v>656</v>
      </c>
      <c r="H387" s="8" t="s">
        <v>659</v>
      </c>
      <c r="J387" s="9" t="s">
        <v>638</v>
      </c>
      <c r="K387" s="9" t="s">
        <v>638</v>
      </c>
      <c r="L387" s="10">
        <v>35.441226976800003</v>
      </c>
      <c r="M387" s="11">
        <v>-76.392219650300007</v>
      </c>
      <c r="N387" s="10">
        <v>35.441226976800003</v>
      </c>
      <c r="O387" s="8">
        <v>2016</v>
      </c>
      <c r="R387" s="8" t="s">
        <v>45</v>
      </c>
      <c r="S387" s="8" t="s">
        <v>46</v>
      </c>
      <c r="T387" s="8" t="s">
        <v>47</v>
      </c>
      <c r="U387" s="8" t="s">
        <v>37</v>
      </c>
      <c r="V387" s="8" t="s">
        <v>543</v>
      </c>
    </row>
    <row r="388" spans="1:24" x14ac:dyDescent="0.25">
      <c r="A388" s="8" t="s">
        <v>656</v>
      </c>
      <c r="B388" t="s">
        <v>517</v>
      </c>
      <c r="D388" s="8" t="s">
        <v>656</v>
      </c>
      <c r="E388" s="8" t="s">
        <v>661</v>
      </c>
      <c r="F388" s="8" t="s">
        <v>658</v>
      </c>
      <c r="G388" s="8" t="s">
        <v>656</v>
      </c>
      <c r="H388" s="8" t="s">
        <v>658</v>
      </c>
      <c r="J388" s="9" t="s">
        <v>638</v>
      </c>
      <c r="K388" s="9" t="s">
        <v>638</v>
      </c>
      <c r="L388" s="10">
        <v>35.440141167999997</v>
      </c>
      <c r="M388" s="11">
        <v>-76.391478019999994</v>
      </c>
      <c r="N388" s="10">
        <v>35.440141167999997</v>
      </c>
      <c r="O388" s="8">
        <v>2004</v>
      </c>
      <c r="R388" s="8" t="s">
        <v>45</v>
      </c>
      <c r="S388" s="8" t="s">
        <v>46</v>
      </c>
      <c r="T388" s="8" t="s">
        <v>47</v>
      </c>
      <c r="U388" s="8" t="s">
        <v>37</v>
      </c>
      <c r="V388" s="8" t="s">
        <v>543</v>
      </c>
    </row>
    <row r="389" spans="1:24" x14ac:dyDescent="0.25">
      <c r="A389" s="8" t="s">
        <v>656</v>
      </c>
      <c r="B389" t="s">
        <v>517</v>
      </c>
      <c r="D389" s="8" t="s">
        <v>656</v>
      </c>
      <c r="E389" s="8" t="s">
        <v>661</v>
      </c>
      <c r="F389" s="8" t="s">
        <v>659</v>
      </c>
      <c r="G389" s="8" t="s">
        <v>656</v>
      </c>
      <c r="H389" s="8" t="s">
        <v>659</v>
      </c>
      <c r="J389" s="9" t="s">
        <v>638</v>
      </c>
      <c r="K389" s="9" t="s">
        <v>638</v>
      </c>
      <c r="L389" s="10">
        <v>35.440141167999997</v>
      </c>
      <c r="M389" s="11">
        <v>-76.391478019999994</v>
      </c>
      <c r="N389" s="10">
        <v>35.440141167999997</v>
      </c>
      <c r="O389" s="8">
        <v>2016</v>
      </c>
      <c r="R389" s="8" t="s">
        <v>45</v>
      </c>
      <c r="S389" s="8" t="s">
        <v>46</v>
      </c>
      <c r="T389" s="8" t="s">
        <v>47</v>
      </c>
      <c r="U389" s="8" t="s">
        <v>37</v>
      </c>
      <c r="V389" s="8" t="s">
        <v>543</v>
      </c>
    </row>
    <row r="390" spans="1:24" x14ac:dyDescent="0.25">
      <c r="A390" s="8" t="s">
        <v>656</v>
      </c>
      <c r="B390" t="s">
        <v>517</v>
      </c>
      <c r="D390" s="8" t="s">
        <v>656</v>
      </c>
      <c r="E390" s="8" t="s">
        <v>662</v>
      </c>
      <c r="F390" s="8" t="s">
        <v>658</v>
      </c>
      <c r="G390" s="8" t="s">
        <v>656</v>
      </c>
      <c r="H390" s="8" t="s">
        <v>658</v>
      </c>
      <c r="J390" s="9" t="s">
        <v>638</v>
      </c>
      <c r="K390" s="9" t="s">
        <v>638</v>
      </c>
      <c r="L390" s="10">
        <v>35.440770175899999</v>
      </c>
      <c r="M390" s="11">
        <v>-76.391323311099995</v>
      </c>
      <c r="N390" s="10">
        <v>35.440770175899999</v>
      </c>
      <c r="O390" s="8">
        <v>2004</v>
      </c>
      <c r="R390" s="8" t="s">
        <v>45</v>
      </c>
      <c r="S390" s="8" t="s">
        <v>46</v>
      </c>
      <c r="T390" s="8" t="s">
        <v>47</v>
      </c>
      <c r="U390" s="8" t="s">
        <v>37</v>
      </c>
      <c r="V390" s="8" t="s">
        <v>543</v>
      </c>
    </row>
    <row r="391" spans="1:24" x14ac:dyDescent="0.25">
      <c r="A391" s="8" t="s">
        <v>656</v>
      </c>
      <c r="B391" t="s">
        <v>517</v>
      </c>
      <c r="D391" s="8" t="s">
        <v>656</v>
      </c>
      <c r="E391" s="8" t="s">
        <v>662</v>
      </c>
      <c r="F391" s="8" t="s">
        <v>659</v>
      </c>
      <c r="G391" s="8" t="s">
        <v>656</v>
      </c>
      <c r="H391" s="8" t="s">
        <v>659</v>
      </c>
      <c r="J391" s="9" t="s">
        <v>638</v>
      </c>
      <c r="K391" s="9" t="s">
        <v>638</v>
      </c>
      <c r="L391" s="10">
        <v>35.440770175899999</v>
      </c>
      <c r="M391" s="11">
        <v>-76.391323311099995</v>
      </c>
      <c r="N391" s="10">
        <v>35.440770175899999</v>
      </c>
      <c r="O391" s="8">
        <v>2016</v>
      </c>
      <c r="R391" s="8" t="s">
        <v>45</v>
      </c>
      <c r="S391" s="8" t="s">
        <v>46</v>
      </c>
      <c r="T391" s="8" t="s">
        <v>47</v>
      </c>
      <c r="U391" s="8" t="s">
        <v>37</v>
      </c>
      <c r="V391" s="8" t="s">
        <v>543</v>
      </c>
    </row>
    <row r="392" spans="1:24" x14ac:dyDescent="0.25">
      <c r="A392" s="8" t="s">
        <v>656</v>
      </c>
      <c r="B392" t="s">
        <v>517</v>
      </c>
      <c r="D392" s="8" t="s">
        <v>656</v>
      </c>
      <c r="E392" s="8" t="s">
        <v>663</v>
      </c>
      <c r="F392" s="8" t="s">
        <v>658</v>
      </c>
      <c r="G392" s="8" t="s">
        <v>656</v>
      </c>
      <c r="H392" s="8" t="s">
        <v>658</v>
      </c>
      <c r="J392" s="9" t="s">
        <v>638</v>
      </c>
      <c r="K392" s="9" t="s">
        <v>638</v>
      </c>
      <c r="L392" s="10">
        <v>35.4405513313</v>
      </c>
      <c r="M392" s="11">
        <v>-76.392152994699998</v>
      </c>
      <c r="N392" s="10">
        <v>35.4405513313</v>
      </c>
      <c r="O392" s="8">
        <v>2004</v>
      </c>
      <c r="R392" s="8" t="s">
        <v>45</v>
      </c>
      <c r="S392" s="8" t="s">
        <v>46</v>
      </c>
      <c r="T392" s="8" t="s">
        <v>47</v>
      </c>
      <c r="U392" s="8" t="s">
        <v>37</v>
      </c>
      <c r="V392" s="8" t="s">
        <v>543</v>
      </c>
    </row>
    <row r="393" spans="1:24" x14ac:dyDescent="0.25">
      <c r="A393" s="8" t="s">
        <v>656</v>
      </c>
      <c r="B393" t="s">
        <v>517</v>
      </c>
      <c r="D393" s="8" t="s">
        <v>656</v>
      </c>
      <c r="E393" s="8" t="s">
        <v>663</v>
      </c>
      <c r="F393" s="8" t="s">
        <v>659</v>
      </c>
      <c r="G393" s="8" t="s">
        <v>656</v>
      </c>
      <c r="H393" s="8" t="s">
        <v>659</v>
      </c>
      <c r="J393" s="9" t="s">
        <v>638</v>
      </c>
      <c r="K393" s="9" t="s">
        <v>638</v>
      </c>
      <c r="L393" s="10">
        <v>35.4405513313</v>
      </c>
      <c r="M393" s="11">
        <v>-76.392152994699998</v>
      </c>
      <c r="N393" s="10">
        <v>35.4405513313</v>
      </c>
      <c r="O393" s="8">
        <v>2016</v>
      </c>
      <c r="R393" s="8" t="s">
        <v>45</v>
      </c>
      <c r="S393" s="8" t="s">
        <v>46</v>
      </c>
      <c r="T393" s="8" t="s">
        <v>47</v>
      </c>
      <c r="U393" s="8" t="s">
        <v>37</v>
      </c>
      <c r="V393" s="8" t="s">
        <v>543</v>
      </c>
    </row>
    <row r="394" spans="1:24" x14ac:dyDescent="0.25">
      <c r="A394" s="8" t="s">
        <v>656</v>
      </c>
      <c r="B394" t="s">
        <v>517</v>
      </c>
      <c r="D394" s="8" t="s">
        <v>656</v>
      </c>
      <c r="E394" s="8" t="s">
        <v>664</v>
      </c>
      <c r="F394" s="8" t="s">
        <v>658</v>
      </c>
      <c r="G394" s="8" t="s">
        <v>656</v>
      </c>
      <c r="H394" s="8" t="s">
        <v>658</v>
      </c>
      <c r="J394" s="9" t="s">
        <v>638</v>
      </c>
      <c r="K394" s="9" t="s">
        <v>638</v>
      </c>
      <c r="L394" s="10">
        <v>35.439298309400002</v>
      </c>
      <c r="M394" s="11">
        <v>-76.391202891600003</v>
      </c>
      <c r="N394" s="10">
        <v>35.439298309400002</v>
      </c>
      <c r="O394" s="8">
        <v>2004</v>
      </c>
      <c r="R394" s="8" t="s">
        <v>45</v>
      </c>
      <c r="S394" s="8" t="s">
        <v>46</v>
      </c>
      <c r="T394" s="8" t="s">
        <v>47</v>
      </c>
      <c r="U394" s="8" t="s">
        <v>37</v>
      </c>
      <c r="V394" s="8" t="s">
        <v>543</v>
      </c>
    </row>
    <row r="395" spans="1:24" x14ac:dyDescent="0.25">
      <c r="A395" s="8" t="s">
        <v>656</v>
      </c>
      <c r="B395" t="s">
        <v>517</v>
      </c>
      <c r="D395" s="8" t="s">
        <v>656</v>
      </c>
      <c r="E395" s="8" t="s">
        <v>664</v>
      </c>
      <c r="F395" s="8" t="s">
        <v>659</v>
      </c>
      <c r="G395" s="8" t="s">
        <v>656</v>
      </c>
      <c r="H395" s="8" t="s">
        <v>659</v>
      </c>
      <c r="J395" s="9" t="s">
        <v>638</v>
      </c>
      <c r="K395" s="9" t="s">
        <v>638</v>
      </c>
      <c r="L395" s="10">
        <v>35.439298309400002</v>
      </c>
      <c r="M395" s="11">
        <v>-76.391202891600003</v>
      </c>
      <c r="N395" s="10">
        <v>35.439298309400002</v>
      </c>
      <c r="O395" s="8">
        <v>2016</v>
      </c>
      <c r="R395" s="8" t="s">
        <v>45</v>
      </c>
      <c r="S395" s="8" t="s">
        <v>46</v>
      </c>
      <c r="T395" s="8" t="s">
        <v>47</v>
      </c>
      <c r="U395" s="8" t="s">
        <v>37</v>
      </c>
      <c r="V395" s="8" t="s">
        <v>543</v>
      </c>
    </row>
    <row r="396" spans="1:24" x14ac:dyDescent="0.25">
      <c r="A396" s="8" t="s">
        <v>656</v>
      </c>
      <c r="B396" t="s">
        <v>517</v>
      </c>
      <c r="D396" s="8" t="s">
        <v>656</v>
      </c>
      <c r="E396" s="8" t="s">
        <v>665</v>
      </c>
      <c r="F396" s="8" t="s">
        <v>658</v>
      </c>
      <c r="G396" s="8" t="s">
        <v>656</v>
      </c>
      <c r="H396" s="8" t="s">
        <v>658</v>
      </c>
      <c r="J396" s="9" t="s">
        <v>638</v>
      </c>
      <c r="K396" s="9" t="s">
        <v>638</v>
      </c>
      <c r="L396" s="10">
        <v>35.439186551900001</v>
      </c>
      <c r="M396" s="11">
        <v>-76.392515462700004</v>
      </c>
      <c r="N396" s="10">
        <v>35.439186551900001</v>
      </c>
      <c r="O396" s="8">
        <v>2004</v>
      </c>
      <c r="R396" s="8" t="s">
        <v>45</v>
      </c>
      <c r="S396" s="8" t="s">
        <v>46</v>
      </c>
      <c r="T396" s="8" t="s">
        <v>47</v>
      </c>
      <c r="U396" s="8" t="s">
        <v>37</v>
      </c>
      <c r="V396" s="8" t="s">
        <v>543</v>
      </c>
    </row>
    <row r="397" spans="1:24" x14ac:dyDescent="0.25">
      <c r="A397" s="8" t="s">
        <v>656</v>
      </c>
      <c r="B397" t="s">
        <v>517</v>
      </c>
      <c r="D397" s="8" t="s">
        <v>656</v>
      </c>
      <c r="E397" s="8" t="s">
        <v>665</v>
      </c>
      <c r="F397" s="8" t="s">
        <v>659</v>
      </c>
      <c r="G397" s="8" t="s">
        <v>656</v>
      </c>
      <c r="H397" s="8" t="s">
        <v>659</v>
      </c>
      <c r="J397" s="9" t="s">
        <v>638</v>
      </c>
      <c r="K397" s="9" t="s">
        <v>638</v>
      </c>
      <c r="L397" s="10">
        <v>35.439186551900001</v>
      </c>
      <c r="M397" s="11">
        <v>-76.392515462700004</v>
      </c>
      <c r="N397" s="10">
        <v>35.439186551900001</v>
      </c>
      <c r="O397" s="8">
        <v>2016</v>
      </c>
      <c r="R397" s="8" t="s">
        <v>45</v>
      </c>
      <c r="S397" s="8" t="s">
        <v>46</v>
      </c>
      <c r="T397" s="8" t="s">
        <v>47</v>
      </c>
      <c r="U397" s="8" t="s">
        <v>37</v>
      </c>
      <c r="V397" s="8" t="s">
        <v>543</v>
      </c>
    </row>
    <row r="398" spans="1:24" x14ac:dyDescent="0.25">
      <c r="A398" t="s">
        <v>668</v>
      </c>
      <c r="B398" t="s">
        <v>666</v>
      </c>
      <c r="C398" t="s">
        <v>667</v>
      </c>
      <c r="D398" s="8" t="s">
        <v>668</v>
      </c>
      <c r="E398" t="s">
        <v>669</v>
      </c>
      <c r="F398" s="8" t="s">
        <v>670</v>
      </c>
      <c r="G398" t="s">
        <v>668</v>
      </c>
      <c r="H398" t="s">
        <v>670</v>
      </c>
      <c r="I398" t="s">
        <v>667</v>
      </c>
      <c r="J398" s="9" t="s">
        <v>671</v>
      </c>
      <c r="K398" s="9" t="s">
        <v>672</v>
      </c>
      <c r="L398" s="10">
        <v>35.600271758700003</v>
      </c>
      <c r="M398" s="11">
        <v>-75.893727765999998</v>
      </c>
      <c r="N398" s="10">
        <v>35.600271758700003</v>
      </c>
      <c r="O398" s="8">
        <v>2013</v>
      </c>
      <c r="P398" s="12">
        <v>41472</v>
      </c>
      <c r="Q398" s="13">
        <v>1</v>
      </c>
      <c r="R398" t="s">
        <v>257</v>
      </c>
      <c r="S398" s="8" t="s">
        <v>46</v>
      </c>
      <c r="T398" t="s">
        <v>47</v>
      </c>
      <c r="U398" s="8" t="s">
        <v>37</v>
      </c>
      <c r="V398" s="8" t="s">
        <v>532</v>
      </c>
      <c r="W398" t="s">
        <v>673</v>
      </c>
      <c r="X398" t="s">
        <v>674</v>
      </c>
    </row>
    <row r="399" spans="1:24" x14ac:dyDescent="0.25">
      <c r="A399" s="8" t="s">
        <v>668</v>
      </c>
      <c r="B399" t="s">
        <v>666</v>
      </c>
      <c r="C399" s="8" t="s">
        <v>675</v>
      </c>
      <c r="D399" s="8" t="s">
        <v>668</v>
      </c>
      <c r="E399" s="8" t="s">
        <v>669</v>
      </c>
      <c r="F399" s="8" t="s">
        <v>676</v>
      </c>
      <c r="G399" s="8" t="s">
        <v>668</v>
      </c>
      <c r="H399" s="8" t="s">
        <v>676</v>
      </c>
      <c r="I399" s="8" t="s">
        <v>675</v>
      </c>
      <c r="J399" s="9" t="s">
        <v>671</v>
      </c>
      <c r="K399" s="9" t="s">
        <v>672</v>
      </c>
      <c r="L399" s="10">
        <v>35.600271758700003</v>
      </c>
      <c r="M399" s="11">
        <v>-75.893727765999998</v>
      </c>
      <c r="N399" s="10">
        <v>35.600271758700003</v>
      </c>
      <c r="O399" s="8">
        <v>2016</v>
      </c>
      <c r="P399" s="12">
        <v>42571</v>
      </c>
      <c r="Q399" s="13">
        <v>1</v>
      </c>
      <c r="R399" s="8" t="s">
        <v>257</v>
      </c>
      <c r="S399" s="8" t="s">
        <v>46</v>
      </c>
      <c r="T399" s="8" t="s">
        <v>47</v>
      </c>
      <c r="U399" s="8" t="s">
        <v>37</v>
      </c>
      <c r="V399" s="8" t="s">
        <v>532</v>
      </c>
      <c r="W399" s="8" t="s">
        <v>677</v>
      </c>
      <c r="X399" t="s">
        <v>678</v>
      </c>
    </row>
    <row r="400" spans="1:24" x14ac:dyDescent="0.25">
      <c r="A400" t="s">
        <v>668</v>
      </c>
      <c r="B400" t="s">
        <v>666</v>
      </c>
      <c r="C400" t="s">
        <v>679</v>
      </c>
      <c r="D400" s="8" t="s">
        <v>668</v>
      </c>
      <c r="E400" t="s">
        <v>680</v>
      </c>
      <c r="F400" s="8" t="s">
        <v>670</v>
      </c>
      <c r="G400" t="s">
        <v>668</v>
      </c>
      <c r="H400" t="s">
        <v>670</v>
      </c>
      <c r="I400" t="s">
        <v>679</v>
      </c>
      <c r="J400" s="9" t="s">
        <v>671</v>
      </c>
      <c r="K400" s="9" t="s">
        <v>672</v>
      </c>
      <c r="L400" s="10">
        <v>35.6003646144</v>
      </c>
      <c r="M400" s="11">
        <v>-75.893364494500005</v>
      </c>
      <c r="N400" s="10">
        <v>35.6003646144</v>
      </c>
      <c r="O400" s="8">
        <v>2013</v>
      </c>
      <c r="P400" s="12">
        <v>41472</v>
      </c>
      <c r="Q400" s="13">
        <v>1</v>
      </c>
      <c r="R400" t="s">
        <v>257</v>
      </c>
      <c r="S400" s="8" t="s">
        <v>46</v>
      </c>
      <c r="T400" t="s">
        <v>47</v>
      </c>
      <c r="U400" s="8" t="s">
        <v>37</v>
      </c>
      <c r="V400" s="8" t="s">
        <v>532</v>
      </c>
      <c r="W400" t="s">
        <v>673</v>
      </c>
      <c r="X400" t="s">
        <v>681</v>
      </c>
    </row>
    <row r="401" spans="1:24" x14ac:dyDescent="0.25">
      <c r="A401" s="8" t="s">
        <v>668</v>
      </c>
      <c r="B401" t="s">
        <v>666</v>
      </c>
      <c r="C401" s="8" t="s">
        <v>682</v>
      </c>
      <c r="D401" s="8" t="s">
        <v>668</v>
      </c>
      <c r="E401" s="8" t="s">
        <v>680</v>
      </c>
      <c r="F401" s="8" t="s">
        <v>676</v>
      </c>
      <c r="G401" s="8" t="s">
        <v>668</v>
      </c>
      <c r="H401" s="8" t="s">
        <v>676</v>
      </c>
      <c r="I401" s="8" t="s">
        <v>682</v>
      </c>
      <c r="J401" s="9" t="s">
        <v>671</v>
      </c>
      <c r="K401" s="9" t="s">
        <v>672</v>
      </c>
      <c r="L401" s="10">
        <v>35.6003646144</v>
      </c>
      <c r="M401" s="11">
        <v>-75.893364494500005</v>
      </c>
      <c r="N401" s="10">
        <v>35.6003646144</v>
      </c>
      <c r="O401" s="8">
        <v>2016</v>
      </c>
      <c r="P401" s="12">
        <v>42571</v>
      </c>
      <c r="Q401" s="13">
        <v>1</v>
      </c>
      <c r="R401" s="8" t="s">
        <v>257</v>
      </c>
      <c r="S401" s="8" t="s">
        <v>46</v>
      </c>
      <c r="T401" s="8" t="s">
        <v>47</v>
      </c>
      <c r="U401" s="8" t="s">
        <v>37</v>
      </c>
      <c r="V401" s="8" t="s">
        <v>532</v>
      </c>
      <c r="X401" t="s">
        <v>678</v>
      </c>
    </row>
    <row r="402" spans="1:24" x14ac:dyDescent="0.25">
      <c r="A402" t="s">
        <v>668</v>
      </c>
      <c r="B402" t="s">
        <v>666</v>
      </c>
      <c r="C402" t="s">
        <v>683</v>
      </c>
      <c r="D402" s="8" t="s">
        <v>668</v>
      </c>
      <c r="E402" t="s">
        <v>684</v>
      </c>
      <c r="F402" s="8" t="s">
        <v>670</v>
      </c>
      <c r="G402" t="s">
        <v>668</v>
      </c>
      <c r="H402" t="s">
        <v>670</v>
      </c>
      <c r="I402" t="s">
        <v>683</v>
      </c>
      <c r="J402" s="9" t="s">
        <v>671</v>
      </c>
      <c r="K402" s="9" t="s">
        <v>672</v>
      </c>
      <c r="L402" s="10">
        <v>35.600439274400003</v>
      </c>
      <c r="M402" s="11">
        <v>-75.893023099100006</v>
      </c>
      <c r="N402" s="10">
        <v>35.600439274400003</v>
      </c>
      <c r="O402" s="8">
        <v>2013</v>
      </c>
      <c r="P402" s="12">
        <v>41472</v>
      </c>
      <c r="Q402" s="13">
        <v>1</v>
      </c>
      <c r="R402" t="s">
        <v>257</v>
      </c>
      <c r="S402" s="8" t="s">
        <v>46</v>
      </c>
      <c r="T402" t="s">
        <v>47</v>
      </c>
      <c r="U402" s="8" t="s">
        <v>37</v>
      </c>
      <c r="V402" s="8" t="s">
        <v>532</v>
      </c>
      <c r="W402" t="s">
        <v>673</v>
      </c>
      <c r="X402" t="s">
        <v>685</v>
      </c>
    </row>
    <row r="403" spans="1:24" x14ac:dyDescent="0.25">
      <c r="A403" s="8" t="s">
        <v>668</v>
      </c>
      <c r="B403" t="s">
        <v>666</v>
      </c>
      <c r="C403" s="8" t="s">
        <v>686</v>
      </c>
      <c r="D403" s="8" t="s">
        <v>668</v>
      </c>
      <c r="E403" s="8" t="s">
        <v>684</v>
      </c>
      <c r="F403" s="8" t="s">
        <v>676</v>
      </c>
      <c r="G403" s="8" t="s">
        <v>668</v>
      </c>
      <c r="H403" s="8" t="s">
        <v>676</v>
      </c>
      <c r="I403" s="8" t="s">
        <v>686</v>
      </c>
      <c r="J403" s="9" t="s">
        <v>671</v>
      </c>
      <c r="K403" s="9" t="s">
        <v>672</v>
      </c>
      <c r="L403" s="10">
        <v>35.600439274400003</v>
      </c>
      <c r="M403" s="11">
        <v>-75.893023099100006</v>
      </c>
      <c r="N403" s="10">
        <v>35.600439274400003</v>
      </c>
      <c r="O403" s="8">
        <v>2016</v>
      </c>
      <c r="P403" s="12">
        <v>42571</v>
      </c>
      <c r="Q403" s="13">
        <v>1</v>
      </c>
      <c r="R403" s="8" t="s">
        <v>257</v>
      </c>
      <c r="S403" s="8" t="s">
        <v>46</v>
      </c>
      <c r="T403" s="8" t="s">
        <v>47</v>
      </c>
      <c r="U403" s="8" t="s">
        <v>37</v>
      </c>
      <c r="V403" s="8" t="s">
        <v>532</v>
      </c>
      <c r="X403" t="s">
        <v>678</v>
      </c>
    </row>
    <row r="404" spans="1:24" x14ac:dyDescent="0.25">
      <c r="A404" t="s">
        <v>688</v>
      </c>
      <c r="B404" t="s">
        <v>666</v>
      </c>
      <c r="C404" t="s">
        <v>687</v>
      </c>
      <c r="D404" s="8" t="s">
        <v>688</v>
      </c>
      <c r="E404" t="s">
        <v>689</v>
      </c>
      <c r="F404" s="8" t="s">
        <v>690</v>
      </c>
      <c r="G404" t="s">
        <v>688</v>
      </c>
      <c r="H404" t="s">
        <v>690</v>
      </c>
      <c r="I404" t="s">
        <v>687</v>
      </c>
      <c r="J404" s="9" t="s">
        <v>671</v>
      </c>
      <c r="K404" s="9" t="s">
        <v>691</v>
      </c>
      <c r="L404" s="10">
        <v>35.775876771</v>
      </c>
      <c r="M404" s="11">
        <v>-75.813839070100002</v>
      </c>
      <c r="N404" s="10">
        <v>35.775876771</v>
      </c>
      <c r="O404" s="8">
        <v>2013</v>
      </c>
      <c r="P404" s="12">
        <v>41395</v>
      </c>
      <c r="Q404" s="13">
        <v>1</v>
      </c>
      <c r="R404" t="s">
        <v>26</v>
      </c>
      <c r="S404" t="s">
        <v>27</v>
      </c>
      <c r="T404" t="s">
        <v>28</v>
      </c>
      <c r="U404" s="8" t="s">
        <v>37</v>
      </c>
      <c r="V404" s="8" t="s">
        <v>692</v>
      </c>
      <c r="W404" t="s">
        <v>693</v>
      </c>
      <c r="X404" t="s">
        <v>694</v>
      </c>
    </row>
    <row r="405" spans="1:24" x14ac:dyDescent="0.25">
      <c r="A405" s="8" t="s">
        <v>688</v>
      </c>
      <c r="B405" t="s">
        <v>666</v>
      </c>
      <c r="C405" s="8" t="s">
        <v>695</v>
      </c>
      <c r="D405" s="8" t="s">
        <v>688</v>
      </c>
      <c r="E405" s="8" t="s">
        <v>689</v>
      </c>
      <c r="F405" s="8" t="s">
        <v>696</v>
      </c>
      <c r="G405" s="8" t="s">
        <v>688</v>
      </c>
      <c r="H405" s="8" t="s">
        <v>696</v>
      </c>
      <c r="I405" s="8" t="s">
        <v>695</v>
      </c>
      <c r="J405" s="9" t="s">
        <v>671</v>
      </c>
      <c r="K405" s="9" t="s">
        <v>691</v>
      </c>
      <c r="L405" s="10">
        <v>35.775876771</v>
      </c>
      <c r="M405" s="11">
        <v>-75.813839070100002</v>
      </c>
      <c r="N405" s="10">
        <v>35.775876771</v>
      </c>
      <c r="O405" s="8">
        <v>2016</v>
      </c>
      <c r="P405" s="12">
        <v>42565</v>
      </c>
      <c r="Q405" s="13">
        <v>1</v>
      </c>
      <c r="R405" s="8" t="s">
        <v>26</v>
      </c>
      <c r="S405" s="8" t="s">
        <v>27</v>
      </c>
      <c r="T405" s="8" t="s">
        <v>28</v>
      </c>
      <c r="U405" s="8" t="s">
        <v>37</v>
      </c>
      <c r="V405" s="8" t="s">
        <v>692</v>
      </c>
      <c r="X405" t="s">
        <v>697</v>
      </c>
    </row>
    <row r="406" spans="1:24" x14ac:dyDescent="0.25">
      <c r="A406" t="s">
        <v>688</v>
      </c>
      <c r="B406" t="s">
        <v>666</v>
      </c>
      <c r="C406" t="s">
        <v>698</v>
      </c>
      <c r="D406" s="8" t="s">
        <v>688</v>
      </c>
      <c r="E406" t="s">
        <v>699</v>
      </c>
      <c r="F406" s="8" t="s">
        <v>690</v>
      </c>
      <c r="G406" t="s">
        <v>688</v>
      </c>
      <c r="H406" t="s">
        <v>690</v>
      </c>
      <c r="I406" t="s">
        <v>698</v>
      </c>
      <c r="J406" s="9" t="s">
        <v>671</v>
      </c>
      <c r="K406" s="9" t="s">
        <v>691</v>
      </c>
      <c r="L406" s="10">
        <v>35.775490532299997</v>
      </c>
      <c r="M406" s="11">
        <v>-75.813624922900004</v>
      </c>
      <c r="N406" s="10">
        <v>35.775490532299997</v>
      </c>
      <c r="O406" s="8">
        <v>2013</v>
      </c>
      <c r="P406" s="12">
        <v>41395</v>
      </c>
      <c r="Q406" s="13">
        <v>1</v>
      </c>
      <c r="R406" t="s">
        <v>26</v>
      </c>
      <c r="S406" t="s">
        <v>27</v>
      </c>
      <c r="T406" t="s">
        <v>28</v>
      </c>
      <c r="U406" s="8" t="s">
        <v>37</v>
      </c>
      <c r="V406" s="8" t="s">
        <v>692</v>
      </c>
      <c r="W406" t="s">
        <v>693</v>
      </c>
      <c r="X406" t="s">
        <v>700</v>
      </c>
    </row>
    <row r="407" spans="1:24" x14ac:dyDescent="0.25">
      <c r="A407" s="8" t="s">
        <v>688</v>
      </c>
      <c r="B407" t="s">
        <v>666</v>
      </c>
      <c r="C407" s="8" t="s">
        <v>701</v>
      </c>
      <c r="D407" s="8" t="s">
        <v>688</v>
      </c>
      <c r="E407" s="8" t="s">
        <v>699</v>
      </c>
      <c r="F407" s="8" t="s">
        <v>696</v>
      </c>
      <c r="G407" s="8" t="s">
        <v>688</v>
      </c>
      <c r="H407" s="8" t="s">
        <v>696</v>
      </c>
      <c r="I407" s="8" t="s">
        <v>701</v>
      </c>
      <c r="J407" s="9" t="s">
        <v>671</v>
      </c>
      <c r="K407" s="9" t="s">
        <v>691</v>
      </c>
      <c r="L407" s="10">
        <v>35.775490532299997</v>
      </c>
      <c r="M407" s="11">
        <v>-75.813624922900004</v>
      </c>
      <c r="N407" s="10">
        <v>35.775490532299997</v>
      </c>
      <c r="O407" s="8">
        <v>2016</v>
      </c>
      <c r="P407" s="12">
        <v>42565</v>
      </c>
      <c r="Q407" s="13">
        <v>1</v>
      </c>
      <c r="R407" s="8" t="s">
        <v>26</v>
      </c>
      <c r="S407" s="8" t="s">
        <v>27</v>
      </c>
      <c r="T407" s="8" t="s">
        <v>28</v>
      </c>
      <c r="U407" s="8" t="s">
        <v>37</v>
      </c>
      <c r="V407" s="8" t="s">
        <v>692</v>
      </c>
      <c r="X407" t="s">
        <v>697</v>
      </c>
    </row>
    <row r="408" spans="1:24" x14ac:dyDescent="0.25">
      <c r="A408" t="s">
        <v>688</v>
      </c>
      <c r="B408" t="s">
        <v>666</v>
      </c>
      <c r="C408" t="s">
        <v>702</v>
      </c>
      <c r="D408" s="8" t="s">
        <v>688</v>
      </c>
      <c r="E408" t="s">
        <v>703</v>
      </c>
      <c r="F408" s="8" t="s">
        <v>690</v>
      </c>
      <c r="G408" t="s">
        <v>688</v>
      </c>
      <c r="H408" t="s">
        <v>690</v>
      </c>
      <c r="I408" t="s">
        <v>702</v>
      </c>
      <c r="J408" s="9" t="s">
        <v>671</v>
      </c>
      <c r="K408" s="9" t="s">
        <v>691</v>
      </c>
      <c r="L408" s="10">
        <v>35.775856793300001</v>
      </c>
      <c r="M408" s="11">
        <v>-75.814126525299997</v>
      </c>
      <c r="N408" s="10">
        <v>35.775856793300001</v>
      </c>
      <c r="O408" s="8">
        <v>2013</v>
      </c>
      <c r="P408" s="12">
        <v>41395</v>
      </c>
      <c r="Q408" s="13">
        <v>1</v>
      </c>
      <c r="R408" t="s">
        <v>26</v>
      </c>
      <c r="S408" t="s">
        <v>27</v>
      </c>
      <c r="T408" t="s">
        <v>28</v>
      </c>
      <c r="U408" s="8" t="s">
        <v>37</v>
      </c>
      <c r="V408" s="8" t="s">
        <v>692</v>
      </c>
      <c r="W408" t="s">
        <v>693</v>
      </c>
      <c r="X408" t="s">
        <v>704</v>
      </c>
    </row>
    <row r="409" spans="1:24" x14ac:dyDescent="0.25">
      <c r="A409" s="8" t="s">
        <v>688</v>
      </c>
      <c r="B409" t="s">
        <v>666</v>
      </c>
      <c r="C409" s="8" t="s">
        <v>705</v>
      </c>
      <c r="D409" s="8" t="s">
        <v>688</v>
      </c>
      <c r="E409" s="8" t="s">
        <v>703</v>
      </c>
      <c r="F409" s="8" t="s">
        <v>696</v>
      </c>
      <c r="G409" s="8" t="s">
        <v>688</v>
      </c>
      <c r="H409" s="8" t="s">
        <v>696</v>
      </c>
      <c r="I409" s="8" t="s">
        <v>705</v>
      </c>
      <c r="J409" s="9" t="s">
        <v>671</v>
      </c>
      <c r="K409" s="9" t="s">
        <v>691</v>
      </c>
      <c r="L409" s="10">
        <v>35.775856793300001</v>
      </c>
      <c r="M409" s="11">
        <v>-75.814126525299997</v>
      </c>
      <c r="N409" s="10">
        <v>35.775856793300001</v>
      </c>
      <c r="O409" s="8">
        <v>2016</v>
      </c>
      <c r="P409" s="12">
        <v>42565</v>
      </c>
      <c r="Q409" s="13">
        <v>1</v>
      </c>
      <c r="R409" s="8" t="s">
        <v>26</v>
      </c>
      <c r="S409" s="8" t="s">
        <v>27</v>
      </c>
      <c r="T409" s="8" t="s">
        <v>28</v>
      </c>
      <c r="U409" s="8" t="s">
        <v>37</v>
      </c>
      <c r="V409" s="8" t="s">
        <v>692</v>
      </c>
      <c r="X409" t="s">
        <v>697</v>
      </c>
    </row>
    <row r="410" spans="1:24" x14ac:dyDescent="0.25">
      <c r="A410" t="s">
        <v>707</v>
      </c>
      <c r="B410" t="s">
        <v>666</v>
      </c>
      <c r="C410" t="s">
        <v>706</v>
      </c>
      <c r="D410" s="8" t="s">
        <v>707</v>
      </c>
      <c r="E410" t="s">
        <v>708</v>
      </c>
      <c r="F410" s="8" t="s">
        <v>709</v>
      </c>
      <c r="G410" t="s">
        <v>707</v>
      </c>
      <c r="H410" t="s">
        <v>709</v>
      </c>
      <c r="I410" t="s">
        <v>706</v>
      </c>
      <c r="J410" s="9" t="s">
        <v>710</v>
      </c>
      <c r="K410" s="9" t="s">
        <v>711</v>
      </c>
      <c r="L410" s="10">
        <v>34.936738646099997</v>
      </c>
      <c r="M410" s="11">
        <v>-76.355865852500003</v>
      </c>
      <c r="N410" s="10">
        <v>34.936738646099997</v>
      </c>
      <c r="O410" s="8">
        <v>2013</v>
      </c>
      <c r="P410" s="12">
        <v>41397</v>
      </c>
      <c r="Q410" s="13">
        <v>1</v>
      </c>
      <c r="R410" t="s">
        <v>257</v>
      </c>
      <c r="S410" t="s">
        <v>46</v>
      </c>
      <c r="T410" t="s">
        <v>47</v>
      </c>
      <c r="U410" s="8" t="s">
        <v>37</v>
      </c>
      <c r="V410" s="8" t="s">
        <v>532</v>
      </c>
      <c r="W410" t="s">
        <v>673</v>
      </c>
      <c r="X410" t="s">
        <v>712</v>
      </c>
    </row>
    <row r="411" spans="1:24" x14ac:dyDescent="0.25">
      <c r="A411" s="8" t="s">
        <v>707</v>
      </c>
      <c r="B411" t="s">
        <v>666</v>
      </c>
      <c r="C411" s="8" t="s">
        <v>713</v>
      </c>
      <c r="D411" s="8" t="s">
        <v>707</v>
      </c>
      <c r="E411" s="8" t="s">
        <v>708</v>
      </c>
      <c r="F411" s="8" t="s">
        <v>714</v>
      </c>
      <c r="G411" s="8" t="s">
        <v>707</v>
      </c>
      <c r="H411" s="8" t="s">
        <v>714</v>
      </c>
      <c r="I411" s="8" t="s">
        <v>713</v>
      </c>
      <c r="J411" s="9" t="s">
        <v>710</v>
      </c>
      <c r="K411" s="9" t="s">
        <v>711</v>
      </c>
      <c r="L411" s="10">
        <v>34.936738646099997</v>
      </c>
      <c r="M411" s="11">
        <v>-76.355865852500003</v>
      </c>
      <c r="N411" s="10">
        <v>34.936738646099997</v>
      </c>
      <c r="O411" s="8">
        <v>2016</v>
      </c>
      <c r="P411" s="12">
        <v>42586</v>
      </c>
      <c r="Q411" s="13">
        <v>1</v>
      </c>
      <c r="R411" s="8" t="s">
        <v>257</v>
      </c>
      <c r="S411" s="8" t="s">
        <v>46</v>
      </c>
      <c r="T411" s="8" t="s">
        <v>47</v>
      </c>
      <c r="U411" s="8" t="s">
        <v>37</v>
      </c>
      <c r="V411" s="8" t="s">
        <v>532</v>
      </c>
      <c r="X411" t="s">
        <v>678</v>
      </c>
    </row>
    <row r="412" spans="1:24" x14ac:dyDescent="0.25">
      <c r="A412" s="8" t="s">
        <v>707</v>
      </c>
      <c r="B412" t="s">
        <v>666</v>
      </c>
      <c r="C412" s="8" t="s">
        <v>715</v>
      </c>
      <c r="D412" s="8" t="s">
        <v>707</v>
      </c>
      <c r="E412" s="8" t="s">
        <v>716</v>
      </c>
      <c r="F412" s="8" t="s">
        <v>709</v>
      </c>
      <c r="G412" s="8" t="s">
        <v>707</v>
      </c>
      <c r="H412" s="8" t="s">
        <v>709</v>
      </c>
      <c r="I412" s="8" t="s">
        <v>715</v>
      </c>
      <c r="J412" s="9" t="s">
        <v>710</v>
      </c>
      <c r="K412" s="9" t="s">
        <v>711</v>
      </c>
      <c r="L412" s="10">
        <v>34.937082804799999</v>
      </c>
      <c r="M412" s="11">
        <v>-76.355729176799997</v>
      </c>
      <c r="N412" s="10">
        <v>34.937082804799999</v>
      </c>
      <c r="O412" s="8">
        <v>2013</v>
      </c>
      <c r="P412" s="12">
        <v>41397</v>
      </c>
      <c r="Q412" s="13">
        <v>1</v>
      </c>
      <c r="R412" s="8" t="s">
        <v>257</v>
      </c>
      <c r="S412" s="8" t="s">
        <v>46</v>
      </c>
      <c r="T412" s="8" t="s">
        <v>47</v>
      </c>
      <c r="U412" s="8" t="s">
        <v>37</v>
      </c>
      <c r="V412" s="8" t="s">
        <v>532</v>
      </c>
      <c r="W412" t="s">
        <v>673</v>
      </c>
      <c r="X412" t="s">
        <v>717</v>
      </c>
    </row>
    <row r="413" spans="1:24" x14ac:dyDescent="0.25">
      <c r="A413" s="8" t="s">
        <v>707</v>
      </c>
      <c r="B413" t="s">
        <v>666</v>
      </c>
      <c r="C413" s="8" t="s">
        <v>718</v>
      </c>
      <c r="D413" s="8" t="s">
        <v>707</v>
      </c>
      <c r="E413" s="8" t="s">
        <v>716</v>
      </c>
      <c r="F413" s="8" t="s">
        <v>714</v>
      </c>
      <c r="G413" s="8" t="s">
        <v>707</v>
      </c>
      <c r="H413" s="8" t="s">
        <v>714</v>
      </c>
      <c r="I413" s="8" t="s">
        <v>718</v>
      </c>
      <c r="J413" s="9" t="s">
        <v>710</v>
      </c>
      <c r="K413" s="9" t="s">
        <v>711</v>
      </c>
      <c r="L413" s="10">
        <v>34.937082804799999</v>
      </c>
      <c r="M413" s="11">
        <v>-76.355729176799997</v>
      </c>
      <c r="N413" s="10">
        <v>34.937082804799999</v>
      </c>
      <c r="O413" s="8">
        <v>2016</v>
      </c>
      <c r="P413" s="12">
        <v>42586</v>
      </c>
      <c r="Q413" s="13">
        <v>1</v>
      </c>
      <c r="R413" s="8" t="s">
        <v>257</v>
      </c>
      <c r="S413" s="8" t="s">
        <v>46</v>
      </c>
      <c r="T413" s="8" t="s">
        <v>47</v>
      </c>
      <c r="U413" s="8" t="s">
        <v>37</v>
      </c>
      <c r="V413" s="8" t="s">
        <v>532</v>
      </c>
      <c r="X413" t="s">
        <v>719</v>
      </c>
    </row>
    <row r="414" spans="1:24" x14ac:dyDescent="0.25">
      <c r="A414" s="8" t="s">
        <v>707</v>
      </c>
      <c r="B414" t="s">
        <v>666</v>
      </c>
      <c r="C414" s="8" t="s">
        <v>720</v>
      </c>
      <c r="D414" s="8" t="s">
        <v>707</v>
      </c>
      <c r="E414" s="8" t="s">
        <v>721</v>
      </c>
      <c r="F414" s="8" t="s">
        <v>709</v>
      </c>
      <c r="G414" s="8" t="s">
        <v>707</v>
      </c>
      <c r="H414" s="8" t="s">
        <v>709</v>
      </c>
      <c r="I414" s="8" t="s">
        <v>720</v>
      </c>
      <c r="J414" s="9" t="s">
        <v>710</v>
      </c>
      <c r="K414" s="9" t="s">
        <v>711</v>
      </c>
      <c r="L414" s="10">
        <v>34.937507120900001</v>
      </c>
      <c r="M414" s="11">
        <v>-76.355681413699998</v>
      </c>
      <c r="N414" s="10">
        <v>34.937507120900001</v>
      </c>
      <c r="O414" s="8">
        <v>2013</v>
      </c>
      <c r="P414" s="12">
        <v>41397</v>
      </c>
      <c r="Q414" s="13">
        <v>1</v>
      </c>
      <c r="R414" s="8" t="s">
        <v>257</v>
      </c>
      <c r="S414" s="8" t="s">
        <v>46</v>
      </c>
      <c r="T414" s="8" t="s">
        <v>47</v>
      </c>
      <c r="U414" s="8" t="s">
        <v>37</v>
      </c>
      <c r="V414" s="8" t="s">
        <v>532</v>
      </c>
      <c r="W414" t="s">
        <v>673</v>
      </c>
      <c r="X414" t="s">
        <v>712</v>
      </c>
    </row>
    <row r="415" spans="1:24" x14ac:dyDescent="0.25">
      <c r="A415" s="8" t="s">
        <v>707</v>
      </c>
      <c r="B415" t="s">
        <v>666</v>
      </c>
      <c r="C415" s="8" t="s">
        <v>722</v>
      </c>
      <c r="D415" s="8" t="s">
        <v>707</v>
      </c>
      <c r="E415" s="8" t="s">
        <v>721</v>
      </c>
      <c r="F415" s="8" t="s">
        <v>714</v>
      </c>
      <c r="G415" s="8" t="s">
        <v>707</v>
      </c>
      <c r="H415" s="8" t="s">
        <v>714</v>
      </c>
      <c r="I415" s="8" t="s">
        <v>722</v>
      </c>
      <c r="J415" s="9" t="s">
        <v>710</v>
      </c>
      <c r="K415" s="9" t="s">
        <v>711</v>
      </c>
      <c r="L415" s="10">
        <v>34.937507120900001</v>
      </c>
      <c r="M415" s="11">
        <v>-76.355681413699998</v>
      </c>
      <c r="N415" s="10">
        <v>34.937507120900001</v>
      </c>
      <c r="O415" s="8">
        <v>2016</v>
      </c>
      <c r="P415" s="12">
        <v>42586</v>
      </c>
      <c r="Q415" s="13">
        <v>1</v>
      </c>
      <c r="R415" s="8" t="s">
        <v>257</v>
      </c>
      <c r="S415" s="8" t="s">
        <v>46</v>
      </c>
      <c r="T415" s="8" t="s">
        <v>47</v>
      </c>
      <c r="U415" s="8" t="s">
        <v>37</v>
      </c>
      <c r="V415" s="8" t="s">
        <v>532</v>
      </c>
      <c r="X415" t="s">
        <v>678</v>
      </c>
    </row>
    <row r="416" spans="1:24" x14ac:dyDescent="0.25">
      <c r="A416" s="8" t="s">
        <v>724</v>
      </c>
      <c r="B416" t="s">
        <v>666</v>
      </c>
      <c r="C416" s="8" t="s">
        <v>723</v>
      </c>
      <c r="D416" s="8" t="s">
        <v>724</v>
      </c>
      <c r="E416" s="8" t="s">
        <v>725</v>
      </c>
      <c r="F416" s="8" t="s">
        <v>726</v>
      </c>
      <c r="G416" s="8" t="s">
        <v>724</v>
      </c>
      <c r="H416" s="8" t="s">
        <v>726</v>
      </c>
      <c r="I416" s="8" t="s">
        <v>723</v>
      </c>
      <c r="J416" s="9" t="s">
        <v>727</v>
      </c>
      <c r="K416" s="9" t="s">
        <v>728</v>
      </c>
      <c r="L416" s="10">
        <v>36.430688757600002</v>
      </c>
      <c r="M416" s="11">
        <v>-75.851679635400004</v>
      </c>
      <c r="N416" s="10">
        <v>36.430688757600002</v>
      </c>
      <c r="O416" s="8">
        <v>2013</v>
      </c>
      <c r="P416" s="12">
        <v>41402</v>
      </c>
      <c r="Q416" s="13">
        <v>1</v>
      </c>
      <c r="R416" s="8" t="s">
        <v>257</v>
      </c>
      <c r="S416" s="8" t="s">
        <v>46</v>
      </c>
      <c r="T416" s="8" t="s">
        <v>47</v>
      </c>
      <c r="U416" s="8" t="s">
        <v>37</v>
      </c>
      <c r="V416" s="8" t="s">
        <v>729</v>
      </c>
      <c r="W416" t="s">
        <v>730</v>
      </c>
      <c r="X416" t="s">
        <v>712</v>
      </c>
    </row>
    <row r="417" spans="1:24" x14ac:dyDescent="0.25">
      <c r="A417" s="8" t="s">
        <v>724</v>
      </c>
      <c r="B417" t="s">
        <v>666</v>
      </c>
      <c r="C417" s="8" t="s">
        <v>731</v>
      </c>
      <c r="D417" s="8" t="s">
        <v>724</v>
      </c>
      <c r="E417" s="8" t="s">
        <v>725</v>
      </c>
      <c r="F417" s="8" t="s">
        <v>732</v>
      </c>
      <c r="G417" s="8" t="s">
        <v>724</v>
      </c>
      <c r="H417" s="8" t="s">
        <v>732</v>
      </c>
      <c r="I417" s="8" t="s">
        <v>731</v>
      </c>
      <c r="J417" s="9" t="s">
        <v>727</v>
      </c>
      <c r="K417" s="9" t="s">
        <v>728</v>
      </c>
      <c r="L417" s="10">
        <v>36.430688757600002</v>
      </c>
      <c r="M417" s="11">
        <v>-75.851679635400004</v>
      </c>
      <c r="N417" s="10">
        <v>36.430688757600002</v>
      </c>
      <c r="O417" s="8">
        <v>2016</v>
      </c>
      <c r="P417" s="12">
        <v>42577</v>
      </c>
      <c r="Q417" s="13">
        <v>1</v>
      </c>
      <c r="R417" s="8" t="s">
        <v>257</v>
      </c>
      <c r="S417" s="8" t="s">
        <v>46</v>
      </c>
      <c r="T417" s="8" t="s">
        <v>47</v>
      </c>
      <c r="U417" s="8" t="s">
        <v>37</v>
      </c>
      <c r="V417" s="8" t="s">
        <v>729</v>
      </c>
      <c r="X417" t="s">
        <v>719</v>
      </c>
    </row>
    <row r="418" spans="1:24" x14ac:dyDescent="0.25">
      <c r="A418" s="8" t="s">
        <v>724</v>
      </c>
      <c r="B418" t="s">
        <v>666</v>
      </c>
      <c r="C418" s="8" t="s">
        <v>733</v>
      </c>
      <c r="D418" s="8" t="s">
        <v>724</v>
      </c>
      <c r="E418" s="8" t="s">
        <v>734</v>
      </c>
      <c r="F418" s="8" t="s">
        <v>726</v>
      </c>
      <c r="G418" s="8" t="s">
        <v>724</v>
      </c>
      <c r="H418" s="8" t="s">
        <v>726</v>
      </c>
      <c r="I418" s="8" t="s">
        <v>733</v>
      </c>
      <c r="J418" s="9" t="s">
        <v>727</v>
      </c>
      <c r="K418" s="9" t="s">
        <v>728</v>
      </c>
      <c r="L418" s="10">
        <v>36.430799554700002</v>
      </c>
      <c r="M418" s="11">
        <v>-75.851312697599994</v>
      </c>
      <c r="N418" s="10">
        <v>36.430799554700002</v>
      </c>
      <c r="O418" s="8">
        <v>2013</v>
      </c>
      <c r="P418" s="12">
        <v>41402</v>
      </c>
      <c r="Q418" s="13">
        <v>1</v>
      </c>
      <c r="R418" s="8" t="s">
        <v>257</v>
      </c>
      <c r="S418" s="8" t="s">
        <v>46</v>
      </c>
      <c r="T418" s="8" t="s">
        <v>47</v>
      </c>
      <c r="U418" s="8" t="s">
        <v>37</v>
      </c>
      <c r="V418" s="8" t="s">
        <v>729</v>
      </c>
      <c r="W418" t="s">
        <v>730</v>
      </c>
      <c r="X418" t="s">
        <v>735</v>
      </c>
    </row>
    <row r="419" spans="1:24" x14ac:dyDescent="0.25">
      <c r="A419" s="8" t="s">
        <v>724</v>
      </c>
      <c r="B419" t="s">
        <v>666</v>
      </c>
      <c r="C419" s="8" t="s">
        <v>736</v>
      </c>
      <c r="D419" s="8" t="s">
        <v>724</v>
      </c>
      <c r="E419" s="8" t="s">
        <v>734</v>
      </c>
      <c r="F419" s="8" t="s">
        <v>732</v>
      </c>
      <c r="G419" s="8" t="s">
        <v>724</v>
      </c>
      <c r="H419" s="8" t="s">
        <v>732</v>
      </c>
      <c r="I419" s="8" t="s">
        <v>736</v>
      </c>
      <c r="J419" s="9" t="s">
        <v>727</v>
      </c>
      <c r="K419" s="9" t="s">
        <v>728</v>
      </c>
      <c r="L419" s="10">
        <v>36.430799554700002</v>
      </c>
      <c r="M419" s="11">
        <v>-75.851312697599994</v>
      </c>
      <c r="N419" s="10">
        <v>36.430799554700002</v>
      </c>
      <c r="O419" s="8">
        <v>2016</v>
      </c>
      <c r="P419" s="12">
        <v>42577</v>
      </c>
      <c r="Q419" s="13">
        <v>1</v>
      </c>
      <c r="R419" s="8" t="s">
        <v>257</v>
      </c>
      <c r="S419" s="8" t="s">
        <v>46</v>
      </c>
      <c r="T419" s="8" t="s">
        <v>47</v>
      </c>
      <c r="U419" s="8" t="s">
        <v>37</v>
      </c>
      <c r="V419" s="8" t="s">
        <v>729</v>
      </c>
      <c r="X419" t="s">
        <v>719</v>
      </c>
    </row>
    <row r="420" spans="1:24" x14ac:dyDescent="0.25">
      <c r="A420" s="8" t="s">
        <v>724</v>
      </c>
      <c r="B420" t="s">
        <v>666</v>
      </c>
      <c r="C420" s="8" t="s">
        <v>737</v>
      </c>
      <c r="D420" s="8" t="s">
        <v>724</v>
      </c>
      <c r="E420" s="8" t="s">
        <v>738</v>
      </c>
      <c r="F420" s="8" t="s">
        <v>726</v>
      </c>
      <c r="G420" s="8" t="s">
        <v>724</v>
      </c>
      <c r="H420" s="8" t="s">
        <v>726</v>
      </c>
      <c r="I420" s="8" t="s">
        <v>737</v>
      </c>
      <c r="J420" s="9" t="s">
        <v>727</v>
      </c>
      <c r="K420" s="9" t="s">
        <v>728</v>
      </c>
      <c r="L420" s="10">
        <v>36.430489169700003</v>
      </c>
      <c r="M420" s="11">
        <v>-75.851855950399994</v>
      </c>
      <c r="N420" s="10">
        <v>36.430489169700003</v>
      </c>
      <c r="O420" s="8">
        <v>2013</v>
      </c>
      <c r="P420" s="12">
        <v>41402</v>
      </c>
      <c r="Q420" s="13">
        <v>1</v>
      </c>
      <c r="R420" s="8" t="s">
        <v>257</v>
      </c>
      <c r="S420" s="8" t="s">
        <v>46</v>
      </c>
      <c r="T420" s="8" t="s">
        <v>47</v>
      </c>
      <c r="U420" s="8" t="s">
        <v>37</v>
      </c>
      <c r="V420" s="8" t="s">
        <v>729</v>
      </c>
      <c r="W420" t="s">
        <v>730</v>
      </c>
      <c r="X420" t="s">
        <v>739</v>
      </c>
    </row>
    <row r="421" spans="1:24" x14ac:dyDescent="0.25">
      <c r="A421" t="s">
        <v>724</v>
      </c>
      <c r="B421" t="s">
        <v>666</v>
      </c>
      <c r="C421" t="s">
        <v>740</v>
      </c>
      <c r="D421" s="8" t="s">
        <v>724</v>
      </c>
      <c r="E421" t="s">
        <v>738</v>
      </c>
      <c r="F421" s="8" t="s">
        <v>732</v>
      </c>
      <c r="G421" t="s">
        <v>724</v>
      </c>
      <c r="H421" t="s">
        <v>732</v>
      </c>
      <c r="I421" t="s">
        <v>740</v>
      </c>
      <c r="J421" s="9" t="s">
        <v>727</v>
      </c>
      <c r="K421" s="9" t="s">
        <v>728</v>
      </c>
      <c r="L421" s="10">
        <v>36.430489169700003</v>
      </c>
      <c r="M421" s="11">
        <v>-75.851855950399994</v>
      </c>
      <c r="N421" s="10">
        <v>36.430489169700003</v>
      </c>
      <c r="O421" s="8">
        <v>2016</v>
      </c>
      <c r="P421" s="12">
        <v>42577</v>
      </c>
      <c r="Q421" s="13">
        <v>1</v>
      </c>
      <c r="R421" t="s">
        <v>257</v>
      </c>
      <c r="S421" s="8" t="s">
        <v>46</v>
      </c>
      <c r="T421" t="s">
        <v>47</v>
      </c>
      <c r="U421" s="8" t="s">
        <v>37</v>
      </c>
      <c r="V421" s="8" t="s">
        <v>729</v>
      </c>
      <c r="X421" t="s">
        <v>741</v>
      </c>
    </row>
    <row r="422" spans="1:24" x14ac:dyDescent="0.25">
      <c r="A422" s="8" t="s">
        <v>743</v>
      </c>
      <c r="B422" t="s">
        <v>666</v>
      </c>
      <c r="C422" s="8" t="s">
        <v>742</v>
      </c>
      <c r="D422" s="8" t="s">
        <v>743</v>
      </c>
      <c r="E422" s="8" t="s">
        <v>744</v>
      </c>
      <c r="F422" s="8" t="s">
        <v>745</v>
      </c>
      <c r="G422" s="8" t="s">
        <v>743</v>
      </c>
      <c r="H422" s="8" t="s">
        <v>745</v>
      </c>
      <c r="I422" s="8" t="s">
        <v>742</v>
      </c>
      <c r="J422" s="9" t="s">
        <v>746</v>
      </c>
      <c r="K422" s="9" t="s">
        <v>747</v>
      </c>
      <c r="L422" s="10">
        <v>36.539732391699999</v>
      </c>
      <c r="M422" s="11">
        <v>-75.953049800700001</v>
      </c>
      <c r="N422" s="10">
        <v>36.539732391699999</v>
      </c>
      <c r="O422" s="8">
        <v>2013</v>
      </c>
      <c r="P422" s="12">
        <v>41402</v>
      </c>
      <c r="Q422" s="13">
        <v>1</v>
      </c>
      <c r="R422" s="8" t="s">
        <v>257</v>
      </c>
      <c r="S422" s="8" t="s">
        <v>46</v>
      </c>
      <c r="T422" s="8" t="s">
        <v>47</v>
      </c>
      <c r="U422" s="8" t="s">
        <v>37</v>
      </c>
      <c r="V422" s="8" t="s">
        <v>729</v>
      </c>
      <c r="W422" t="s">
        <v>748</v>
      </c>
      <c r="X422" t="s">
        <v>749</v>
      </c>
    </row>
    <row r="423" spans="1:24" x14ac:dyDescent="0.25">
      <c r="A423" t="s">
        <v>743</v>
      </c>
      <c r="B423" t="s">
        <v>666</v>
      </c>
      <c r="C423" t="s">
        <v>750</v>
      </c>
      <c r="D423" s="8" t="s">
        <v>743</v>
      </c>
      <c r="E423" t="s">
        <v>744</v>
      </c>
      <c r="F423" s="8" t="s">
        <v>751</v>
      </c>
      <c r="G423" t="s">
        <v>743</v>
      </c>
      <c r="H423" t="s">
        <v>751</v>
      </c>
      <c r="I423" t="s">
        <v>750</v>
      </c>
      <c r="J423" s="9" t="s">
        <v>746</v>
      </c>
      <c r="K423" s="9" t="s">
        <v>747</v>
      </c>
      <c r="L423" s="10">
        <v>36.539732391699999</v>
      </c>
      <c r="M423" s="11">
        <v>-75.953049800700001</v>
      </c>
      <c r="N423" s="10">
        <v>36.539732391699999</v>
      </c>
      <c r="O423" s="8">
        <v>2016</v>
      </c>
      <c r="P423" s="12">
        <v>42578</v>
      </c>
      <c r="Q423" s="13">
        <v>1</v>
      </c>
      <c r="R423" t="s">
        <v>257</v>
      </c>
      <c r="S423" s="8" t="s">
        <v>46</v>
      </c>
      <c r="T423" t="s">
        <v>47</v>
      </c>
      <c r="U423" s="8" t="s">
        <v>37</v>
      </c>
      <c r="V423" s="8" t="s">
        <v>729</v>
      </c>
      <c r="X423" t="s">
        <v>678</v>
      </c>
    </row>
    <row r="424" spans="1:24" x14ac:dyDescent="0.25">
      <c r="A424" s="8" t="s">
        <v>743</v>
      </c>
      <c r="B424" t="s">
        <v>666</v>
      </c>
      <c r="C424" s="8" t="s">
        <v>752</v>
      </c>
      <c r="D424" s="8" t="s">
        <v>743</v>
      </c>
      <c r="E424" s="8" t="s">
        <v>753</v>
      </c>
      <c r="F424" s="8" t="s">
        <v>745</v>
      </c>
      <c r="G424" s="8" t="s">
        <v>743</v>
      </c>
      <c r="H424" s="8" t="s">
        <v>745</v>
      </c>
      <c r="I424" s="8" t="s">
        <v>752</v>
      </c>
      <c r="J424" s="9" t="s">
        <v>746</v>
      </c>
      <c r="K424" s="9" t="s">
        <v>747</v>
      </c>
      <c r="L424" s="10">
        <v>36.539792810100003</v>
      </c>
      <c r="M424" s="11">
        <v>-75.953385689000001</v>
      </c>
      <c r="N424" s="10">
        <v>36.539792810100003</v>
      </c>
      <c r="O424" s="8">
        <v>2013</v>
      </c>
      <c r="P424" s="12">
        <v>41403</v>
      </c>
      <c r="Q424" s="13">
        <v>1</v>
      </c>
      <c r="R424" s="8" t="s">
        <v>257</v>
      </c>
      <c r="S424" s="8" t="s">
        <v>46</v>
      </c>
      <c r="T424" s="8" t="s">
        <v>47</v>
      </c>
      <c r="U424" s="8" t="s">
        <v>37</v>
      </c>
      <c r="V424" s="8" t="s">
        <v>729</v>
      </c>
      <c r="W424" t="s">
        <v>748</v>
      </c>
      <c r="X424" t="s">
        <v>739</v>
      </c>
    </row>
    <row r="425" spans="1:24" x14ac:dyDescent="0.25">
      <c r="A425" t="s">
        <v>743</v>
      </c>
      <c r="B425" t="s">
        <v>666</v>
      </c>
      <c r="C425" t="s">
        <v>754</v>
      </c>
      <c r="D425" s="8" t="s">
        <v>743</v>
      </c>
      <c r="E425" t="s">
        <v>753</v>
      </c>
      <c r="F425" s="8" t="s">
        <v>751</v>
      </c>
      <c r="G425" t="s">
        <v>743</v>
      </c>
      <c r="H425" t="s">
        <v>751</v>
      </c>
      <c r="I425" t="s">
        <v>754</v>
      </c>
      <c r="J425" s="9" t="s">
        <v>746</v>
      </c>
      <c r="K425" s="9" t="s">
        <v>747</v>
      </c>
      <c r="L425" s="10">
        <v>36.539792810100003</v>
      </c>
      <c r="M425" s="11">
        <v>-75.953385689000001</v>
      </c>
      <c r="N425" s="10">
        <v>36.539792810100003</v>
      </c>
      <c r="O425" s="8">
        <v>2016</v>
      </c>
      <c r="P425" s="12">
        <v>42578</v>
      </c>
      <c r="Q425" s="13">
        <v>1</v>
      </c>
      <c r="R425" t="s">
        <v>257</v>
      </c>
      <c r="S425" s="8" t="s">
        <v>46</v>
      </c>
      <c r="T425" t="s">
        <v>47</v>
      </c>
      <c r="U425" s="8" t="s">
        <v>37</v>
      </c>
      <c r="V425" s="8" t="s">
        <v>729</v>
      </c>
      <c r="X425" t="s">
        <v>719</v>
      </c>
    </row>
    <row r="426" spans="1:24" x14ac:dyDescent="0.25">
      <c r="A426" s="8" t="s">
        <v>743</v>
      </c>
      <c r="B426" t="s">
        <v>666</v>
      </c>
      <c r="C426" s="8" t="s">
        <v>755</v>
      </c>
      <c r="D426" s="8" t="s">
        <v>743</v>
      </c>
      <c r="E426" s="8" t="s">
        <v>756</v>
      </c>
      <c r="F426" s="8" t="s">
        <v>745</v>
      </c>
      <c r="G426" s="8" t="s">
        <v>743</v>
      </c>
      <c r="H426" s="8" t="s">
        <v>745</v>
      </c>
      <c r="I426" s="8" t="s">
        <v>755</v>
      </c>
      <c r="J426" s="9" t="s">
        <v>746</v>
      </c>
      <c r="K426" s="9" t="s">
        <v>747</v>
      </c>
      <c r="L426" s="10">
        <v>36.539807711400002</v>
      </c>
      <c r="M426" s="11">
        <v>-75.953776876500001</v>
      </c>
      <c r="N426" s="10">
        <v>36.539807711400002</v>
      </c>
      <c r="O426" s="8">
        <v>2013</v>
      </c>
      <c r="P426" s="12">
        <v>41403</v>
      </c>
      <c r="Q426" s="13">
        <v>1</v>
      </c>
      <c r="R426" s="8" t="s">
        <v>257</v>
      </c>
      <c r="S426" s="8" t="s">
        <v>46</v>
      </c>
      <c r="T426" s="8" t="s">
        <v>47</v>
      </c>
      <c r="U426" s="8" t="s">
        <v>37</v>
      </c>
      <c r="V426" s="8" t="s">
        <v>729</v>
      </c>
      <c r="W426" t="s">
        <v>748</v>
      </c>
      <c r="X426" t="s">
        <v>757</v>
      </c>
    </row>
    <row r="427" spans="1:24" x14ac:dyDescent="0.25">
      <c r="A427" t="s">
        <v>743</v>
      </c>
      <c r="B427" t="s">
        <v>666</v>
      </c>
      <c r="C427" t="s">
        <v>758</v>
      </c>
      <c r="D427" s="8" t="s">
        <v>743</v>
      </c>
      <c r="E427" t="s">
        <v>756</v>
      </c>
      <c r="F427" s="8" t="s">
        <v>751</v>
      </c>
      <c r="G427" t="s">
        <v>743</v>
      </c>
      <c r="H427" t="s">
        <v>751</v>
      </c>
      <c r="I427" t="s">
        <v>758</v>
      </c>
      <c r="J427" s="9" t="s">
        <v>746</v>
      </c>
      <c r="K427" s="9" t="s">
        <v>747</v>
      </c>
      <c r="L427" s="10">
        <v>36.539807711400002</v>
      </c>
      <c r="M427" s="11">
        <v>-75.953776876500001</v>
      </c>
      <c r="N427" s="10">
        <v>36.539807711400002</v>
      </c>
      <c r="O427" s="8">
        <v>2016</v>
      </c>
      <c r="P427" s="12">
        <v>42578</v>
      </c>
      <c r="Q427" s="13">
        <v>1</v>
      </c>
      <c r="R427" t="s">
        <v>257</v>
      </c>
      <c r="S427" s="8" t="s">
        <v>46</v>
      </c>
      <c r="T427" t="s">
        <v>47</v>
      </c>
      <c r="U427" s="8" t="s">
        <v>37</v>
      </c>
      <c r="V427" s="8" t="s">
        <v>729</v>
      </c>
      <c r="X427" t="s">
        <v>719</v>
      </c>
    </row>
    <row r="428" spans="1:24" x14ac:dyDescent="0.25">
      <c r="A428" s="8" t="s">
        <v>760</v>
      </c>
      <c r="B428" t="s">
        <v>666</v>
      </c>
      <c r="C428" s="8" t="s">
        <v>759</v>
      </c>
      <c r="D428" s="8" t="s">
        <v>760</v>
      </c>
      <c r="E428" s="8" t="s">
        <v>761</v>
      </c>
      <c r="F428" s="8" t="s">
        <v>762</v>
      </c>
      <c r="G428" s="8" t="s">
        <v>760</v>
      </c>
      <c r="H428" s="8" t="s">
        <v>762</v>
      </c>
      <c r="I428" s="8" t="s">
        <v>759</v>
      </c>
      <c r="J428" s="9" t="s">
        <v>763</v>
      </c>
      <c r="K428" s="9" t="s">
        <v>764</v>
      </c>
      <c r="L428" s="10">
        <v>35.6525542985</v>
      </c>
      <c r="M428" s="11">
        <v>-75.479875788599998</v>
      </c>
      <c r="N428" s="10">
        <v>35.6525542985</v>
      </c>
      <c r="O428" s="8">
        <v>2013</v>
      </c>
      <c r="P428" s="12">
        <v>41396</v>
      </c>
      <c r="Q428" s="13">
        <v>1</v>
      </c>
      <c r="R428" s="8" t="s">
        <v>257</v>
      </c>
      <c r="S428" s="8" t="s">
        <v>46</v>
      </c>
      <c r="T428" s="8" t="s">
        <v>47</v>
      </c>
      <c r="U428" s="8" t="s">
        <v>37</v>
      </c>
      <c r="V428" s="8" t="s">
        <v>532</v>
      </c>
      <c r="W428" t="s">
        <v>673</v>
      </c>
      <c r="X428" t="s">
        <v>717</v>
      </c>
    </row>
    <row r="429" spans="1:24" x14ac:dyDescent="0.25">
      <c r="A429" t="s">
        <v>760</v>
      </c>
      <c r="B429" t="s">
        <v>666</v>
      </c>
      <c r="C429" t="s">
        <v>765</v>
      </c>
      <c r="D429" s="8" t="s">
        <v>760</v>
      </c>
      <c r="E429" t="s">
        <v>761</v>
      </c>
      <c r="F429" s="8" t="s">
        <v>766</v>
      </c>
      <c r="G429" t="s">
        <v>760</v>
      </c>
      <c r="H429" t="s">
        <v>766</v>
      </c>
      <c r="I429" t="s">
        <v>765</v>
      </c>
      <c r="J429" s="9" t="s">
        <v>763</v>
      </c>
      <c r="K429" s="9" t="s">
        <v>764</v>
      </c>
      <c r="L429" s="10">
        <v>35.6525542985</v>
      </c>
      <c r="M429" s="11">
        <v>-75.479875788599998</v>
      </c>
      <c r="N429" s="10">
        <v>35.6525542985</v>
      </c>
      <c r="O429" s="8">
        <v>2016</v>
      </c>
      <c r="P429" s="12">
        <v>42569</v>
      </c>
      <c r="Q429" s="13">
        <v>1</v>
      </c>
      <c r="R429" t="s">
        <v>257</v>
      </c>
      <c r="S429" s="8" t="s">
        <v>46</v>
      </c>
      <c r="T429" t="s">
        <v>47</v>
      </c>
      <c r="U429" s="8" t="s">
        <v>37</v>
      </c>
      <c r="V429" s="8" t="s">
        <v>532</v>
      </c>
      <c r="X429" t="s">
        <v>678</v>
      </c>
    </row>
    <row r="430" spans="1:24" x14ac:dyDescent="0.25">
      <c r="A430" s="8" t="s">
        <v>760</v>
      </c>
      <c r="B430" t="s">
        <v>666</v>
      </c>
      <c r="C430" s="8" t="s">
        <v>767</v>
      </c>
      <c r="D430" s="8" t="s">
        <v>760</v>
      </c>
      <c r="E430" s="8" t="s">
        <v>768</v>
      </c>
      <c r="F430" s="8" t="s">
        <v>762</v>
      </c>
      <c r="G430" s="8" t="s">
        <v>760</v>
      </c>
      <c r="H430" s="8" t="s">
        <v>762</v>
      </c>
      <c r="I430" s="8" t="s">
        <v>767</v>
      </c>
      <c r="J430" s="9" t="s">
        <v>763</v>
      </c>
      <c r="K430" s="9" t="s">
        <v>764</v>
      </c>
      <c r="L430" s="10">
        <v>35.653112067000002</v>
      </c>
      <c r="M430" s="11">
        <v>-75.480188443100005</v>
      </c>
      <c r="N430" s="10">
        <v>35.653112067000002</v>
      </c>
      <c r="O430" s="8">
        <v>2013</v>
      </c>
      <c r="P430" s="12">
        <v>41396</v>
      </c>
      <c r="Q430" s="13">
        <v>1</v>
      </c>
      <c r="R430" s="8" t="s">
        <v>257</v>
      </c>
      <c r="S430" s="8" t="s">
        <v>46</v>
      </c>
      <c r="T430" s="8" t="s">
        <v>47</v>
      </c>
      <c r="U430" s="8" t="s">
        <v>37</v>
      </c>
      <c r="V430" s="8" t="s">
        <v>532</v>
      </c>
      <c r="W430" t="s">
        <v>673</v>
      </c>
      <c r="X430" t="s">
        <v>712</v>
      </c>
    </row>
    <row r="431" spans="1:24" x14ac:dyDescent="0.25">
      <c r="A431" t="s">
        <v>760</v>
      </c>
      <c r="B431" t="s">
        <v>666</v>
      </c>
      <c r="C431" t="s">
        <v>769</v>
      </c>
      <c r="D431" s="8" t="s">
        <v>760</v>
      </c>
      <c r="E431" t="s">
        <v>768</v>
      </c>
      <c r="F431" s="8" t="s">
        <v>766</v>
      </c>
      <c r="G431" t="s">
        <v>760</v>
      </c>
      <c r="H431" t="s">
        <v>766</v>
      </c>
      <c r="I431" t="s">
        <v>769</v>
      </c>
      <c r="J431" s="9" t="s">
        <v>763</v>
      </c>
      <c r="K431" s="9" t="s">
        <v>764</v>
      </c>
      <c r="L431" s="10">
        <v>35.653112067000002</v>
      </c>
      <c r="M431" s="11">
        <v>-75.480188443100005</v>
      </c>
      <c r="N431" s="10">
        <v>35.653112067000002</v>
      </c>
      <c r="O431" s="8">
        <v>2016</v>
      </c>
      <c r="P431" s="12">
        <v>42569</v>
      </c>
      <c r="Q431" s="13">
        <v>1</v>
      </c>
      <c r="R431" t="s">
        <v>257</v>
      </c>
      <c r="S431" s="8" t="s">
        <v>46</v>
      </c>
      <c r="T431" t="s">
        <v>47</v>
      </c>
      <c r="U431" s="8" t="s">
        <v>37</v>
      </c>
      <c r="V431" s="8" t="s">
        <v>532</v>
      </c>
      <c r="X431" t="s">
        <v>678</v>
      </c>
    </row>
    <row r="432" spans="1:24" x14ac:dyDescent="0.25">
      <c r="A432" s="8" t="s">
        <v>760</v>
      </c>
      <c r="B432" t="s">
        <v>666</v>
      </c>
      <c r="C432" s="8" t="s">
        <v>770</v>
      </c>
      <c r="D432" s="8" t="s">
        <v>760</v>
      </c>
      <c r="E432" s="8" t="s">
        <v>771</v>
      </c>
      <c r="F432" s="8" t="s">
        <v>762</v>
      </c>
      <c r="G432" s="8" t="s">
        <v>760</v>
      </c>
      <c r="H432" s="8" t="s">
        <v>762</v>
      </c>
      <c r="I432" s="8" t="s">
        <v>770</v>
      </c>
      <c r="J432" s="9" t="s">
        <v>763</v>
      </c>
      <c r="K432" s="9" t="s">
        <v>764</v>
      </c>
      <c r="L432" s="10">
        <v>35.652851259199998</v>
      </c>
      <c r="M432" s="11">
        <v>-75.480021176400001</v>
      </c>
      <c r="N432" s="10">
        <v>35.652851259199998</v>
      </c>
      <c r="O432" s="8">
        <v>2013</v>
      </c>
      <c r="P432" s="12">
        <v>41396</v>
      </c>
      <c r="Q432" s="13">
        <v>1</v>
      </c>
      <c r="R432" s="8" t="s">
        <v>257</v>
      </c>
      <c r="S432" s="8" t="s">
        <v>46</v>
      </c>
      <c r="T432" s="8" t="s">
        <v>47</v>
      </c>
      <c r="U432" s="8" t="s">
        <v>37</v>
      </c>
      <c r="V432" s="8" t="s">
        <v>532</v>
      </c>
      <c r="W432" t="s">
        <v>673</v>
      </c>
      <c r="X432" t="s">
        <v>712</v>
      </c>
    </row>
    <row r="433" spans="1:24" x14ac:dyDescent="0.25">
      <c r="A433" t="s">
        <v>760</v>
      </c>
      <c r="B433" t="s">
        <v>666</v>
      </c>
      <c r="C433" t="s">
        <v>772</v>
      </c>
      <c r="D433" s="8" t="s">
        <v>760</v>
      </c>
      <c r="E433" t="s">
        <v>771</v>
      </c>
      <c r="F433" s="8" t="s">
        <v>766</v>
      </c>
      <c r="G433" t="s">
        <v>760</v>
      </c>
      <c r="H433" t="s">
        <v>766</v>
      </c>
      <c r="I433" t="s">
        <v>772</v>
      </c>
      <c r="J433" s="9" t="s">
        <v>763</v>
      </c>
      <c r="K433" s="9" t="s">
        <v>764</v>
      </c>
      <c r="L433" s="10">
        <v>35.652851259199998</v>
      </c>
      <c r="M433" s="11">
        <v>-75.480021176400001</v>
      </c>
      <c r="N433" s="10">
        <v>35.652851259199998</v>
      </c>
      <c r="O433" s="8">
        <v>2016</v>
      </c>
      <c r="P433" s="12">
        <v>42569</v>
      </c>
      <c r="Q433" s="13">
        <v>1</v>
      </c>
      <c r="R433" t="s">
        <v>257</v>
      </c>
      <c r="S433" s="8" t="s">
        <v>46</v>
      </c>
      <c r="T433" t="s">
        <v>47</v>
      </c>
      <c r="U433" s="8" t="s">
        <v>37</v>
      </c>
      <c r="V433" s="8" t="s">
        <v>532</v>
      </c>
      <c r="X433" t="s">
        <v>678</v>
      </c>
    </row>
    <row r="434" spans="1:24" x14ac:dyDescent="0.25">
      <c r="A434" s="8" t="s">
        <v>774</v>
      </c>
      <c r="B434" t="s">
        <v>666</v>
      </c>
      <c r="C434" s="8" t="s">
        <v>773</v>
      </c>
      <c r="D434" s="8" t="s">
        <v>774</v>
      </c>
      <c r="E434" s="8" t="s">
        <v>775</v>
      </c>
      <c r="F434" s="8" t="s">
        <v>776</v>
      </c>
      <c r="G434" s="8" t="s">
        <v>774</v>
      </c>
      <c r="H434" s="8" t="s">
        <v>776</v>
      </c>
      <c r="I434" s="8" t="s">
        <v>773</v>
      </c>
      <c r="J434" s="9" t="s">
        <v>777</v>
      </c>
      <c r="K434" s="9" t="s">
        <v>778</v>
      </c>
      <c r="L434" s="10">
        <v>35.934493271299999</v>
      </c>
      <c r="M434" s="11">
        <v>-76.711179271899994</v>
      </c>
      <c r="N434" s="10">
        <v>35.934493271299999</v>
      </c>
      <c r="O434" s="8">
        <v>2013</v>
      </c>
      <c r="P434" s="12">
        <v>41393</v>
      </c>
      <c r="Q434" s="13">
        <v>1</v>
      </c>
      <c r="R434" s="8" t="s">
        <v>26</v>
      </c>
      <c r="S434" s="8" t="s">
        <v>46</v>
      </c>
      <c r="T434" s="8" t="s">
        <v>28</v>
      </c>
      <c r="U434" s="8" t="s">
        <v>37</v>
      </c>
      <c r="V434" s="8" t="s">
        <v>779</v>
      </c>
      <c r="W434" t="s">
        <v>780</v>
      </c>
      <c r="X434" t="s">
        <v>739</v>
      </c>
    </row>
    <row r="435" spans="1:24" x14ac:dyDescent="0.25">
      <c r="A435" t="s">
        <v>774</v>
      </c>
      <c r="B435" t="s">
        <v>666</v>
      </c>
      <c r="C435" t="s">
        <v>781</v>
      </c>
      <c r="D435" s="8" t="s">
        <v>774</v>
      </c>
      <c r="E435" t="s">
        <v>775</v>
      </c>
      <c r="F435" s="8" t="s">
        <v>782</v>
      </c>
      <c r="G435" t="s">
        <v>774</v>
      </c>
      <c r="H435" t="s">
        <v>782</v>
      </c>
      <c r="I435" t="s">
        <v>781</v>
      </c>
      <c r="J435" s="9" t="s">
        <v>777</v>
      </c>
      <c r="K435" s="9" t="s">
        <v>778</v>
      </c>
      <c r="L435" s="10">
        <v>35.934493271299999</v>
      </c>
      <c r="M435" s="11">
        <v>-76.711179271899994</v>
      </c>
      <c r="N435" s="10">
        <v>35.934493271299999</v>
      </c>
      <c r="O435" s="8">
        <v>2016</v>
      </c>
      <c r="P435" s="12">
        <v>42563</v>
      </c>
      <c r="Q435" s="13">
        <v>1</v>
      </c>
      <c r="R435" t="s">
        <v>26</v>
      </c>
      <c r="S435" s="8" t="s">
        <v>46</v>
      </c>
      <c r="T435" t="s">
        <v>28</v>
      </c>
      <c r="U435" s="8" t="s">
        <v>37</v>
      </c>
      <c r="V435" s="8" t="s">
        <v>779</v>
      </c>
      <c r="X435" t="s">
        <v>783</v>
      </c>
    </row>
    <row r="436" spans="1:24" x14ac:dyDescent="0.25">
      <c r="A436" s="8" t="s">
        <v>774</v>
      </c>
      <c r="B436" t="s">
        <v>666</v>
      </c>
      <c r="C436" s="8" t="s">
        <v>784</v>
      </c>
      <c r="D436" s="8" t="s">
        <v>774</v>
      </c>
      <c r="E436" s="8" t="s">
        <v>785</v>
      </c>
      <c r="F436" s="8" t="s">
        <v>776</v>
      </c>
      <c r="G436" s="8" t="s">
        <v>774</v>
      </c>
      <c r="H436" s="8" t="s">
        <v>776</v>
      </c>
      <c r="I436" s="8" t="s">
        <v>784</v>
      </c>
      <c r="J436" s="9" t="s">
        <v>777</v>
      </c>
      <c r="K436" s="9" t="s">
        <v>778</v>
      </c>
      <c r="L436" s="10">
        <v>35.934489636999999</v>
      </c>
      <c r="M436" s="11">
        <v>-76.711434140799994</v>
      </c>
      <c r="N436" s="10">
        <v>35.934489636999999</v>
      </c>
      <c r="O436" s="8">
        <v>2013</v>
      </c>
      <c r="P436" s="12">
        <v>41393</v>
      </c>
      <c r="Q436" s="13">
        <v>1</v>
      </c>
      <c r="R436" s="8" t="s">
        <v>26</v>
      </c>
      <c r="S436" s="8" t="s">
        <v>46</v>
      </c>
      <c r="T436" s="8" t="s">
        <v>28</v>
      </c>
      <c r="U436" s="8" t="s">
        <v>37</v>
      </c>
      <c r="V436" s="8" t="s">
        <v>779</v>
      </c>
      <c r="W436" t="s">
        <v>780</v>
      </c>
      <c r="X436" t="s">
        <v>786</v>
      </c>
    </row>
    <row r="437" spans="1:24" x14ac:dyDescent="0.25">
      <c r="A437" t="s">
        <v>774</v>
      </c>
      <c r="B437" t="s">
        <v>666</v>
      </c>
      <c r="C437" t="s">
        <v>787</v>
      </c>
      <c r="D437" s="8" t="s">
        <v>774</v>
      </c>
      <c r="E437" t="s">
        <v>785</v>
      </c>
      <c r="F437" s="8" t="s">
        <v>782</v>
      </c>
      <c r="G437" t="s">
        <v>774</v>
      </c>
      <c r="H437" t="s">
        <v>782</v>
      </c>
      <c r="I437" t="s">
        <v>787</v>
      </c>
      <c r="J437" s="9" t="s">
        <v>777</v>
      </c>
      <c r="K437" s="9" t="s">
        <v>778</v>
      </c>
      <c r="L437" s="10">
        <v>35.934489636999999</v>
      </c>
      <c r="M437" s="11">
        <v>-76.711434140799994</v>
      </c>
      <c r="N437" s="10">
        <v>35.934489636999999</v>
      </c>
      <c r="O437" s="8">
        <v>2016</v>
      </c>
      <c r="P437" s="12">
        <v>42563</v>
      </c>
      <c r="Q437" s="13">
        <v>1</v>
      </c>
      <c r="R437" t="s">
        <v>26</v>
      </c>
      <c r="S437" s="8" t="s">
        <v>46</v>
      </c>
      <c r="T437" t="s">
        <v>28</v>
      </c>
      <c r="U437" s="8" t="s">
        <v>37</v>
      </c>
      <c r="V437" s="8" t="s">
        <v>779</v>
      </c>
      <c r="X437" t="s">
        <v>783</v>
      </c>
    </row>
    <row r="438" spans="1:24" x14ac:dyDescent="0.25">
      <c r="A438" s="8" t="s">
        <v>774</v>
      </c>
      <c r="B438" t="s">
        <v>666</v>
      </c>
      <c r="C438" s="8" t="s">
        <v>788</v>
      </c>
      <c r="D438" s="8" t="s">
        <v>774</v>
      </c>
      <c r="E438" s="8" t="s">
        <v>789</v>
      </c>
      <c r="F438" s="8" t="s">
        <v>776</v>
      </c>
      <c r="G438" s="8" t="s">
        <v>774</v>
      </c>
      <c r="H438" s="8" t="s">
        <v>776</v>
      </c>
      <c r="I438" s="8" t="s">
        <v>788</v>
      </c>
      <c r="J438" s="9" t="s">
        <v>777</v>
      </c>
      <c r="K438" s="9" t="s">
        <v>778</v>
      </c>
      <c r="L438" s="10">
        <v>35.934269713900001</v>
      </c>
      <c r="M438" s="11">
        <v>-76.711684345699993</v>
      </c>
      <c r="N438" s="10">
        <v>35.934269713900001</v>
      </c>
      <c r="O438" s="8">
        <v>2013</v>
      </c>
      <c r="P438" s="12">
        <v>41393</v>
      </c>
      <c r="Q438" s="13">
        <v>1</v>
      </c>
      <c r="R438" s="8" t="s">
        <v>26</v>
      </c>
      <c r="S438" s="8" t="s">
        <v>46</v>
      </c>
      <c r="T438" s="8" t="s">
        <v>28</v>
      </c>
      <c r="U438" s="8" t="s">
        <v>37</v>
      </c>
      <c r="V438" s="8" t="s">
        <v>779</v>
      </c>
      <c r="W438" t="s">
        <v>780</v>
      </c>
      <c r="X438" t="s">
        <v>712</v>
      </c>
    </row>
    <row r="439" spans="1:24" x14ac:dyDescent="0.25">
      <c r="A439" t="s">
        <v>774</v>
      </c>
      <c r="B439" t="s">
        <v>666</v>
      </c>
      <c r="C439" t="s">
        <v>790</v>
      </c>
      <c r="D439" s="8" t="s">
        <v>774</v>
      </c>
      <c r="E439" t="s">
        <v>789</v>
      </c>
      <c r="F439" s="8" t="s">
        <v>782</v>
      </c>
      <c r="G439" t="s">
        <v>774</v>
      </c>
      <c r="H439" t="s">
        <v>782</v>
      </c>
      <c r="I439" t="s">
        <v>790</v>
      </c>
      <c r="J439" s="9" t="s">
        <v>777</v>
      </c>
      <c r="K439" s="9" t="s">
        <v>778</v>
      </c>
      <c r="L439" s="10">
        <v>35.934269713900001</v>
      </c>
      <c r="M439" s="11">
        <v>-76.711684345699993</v>
      </c>
      <c r="N439" s="10">
        <v>35.934269713900001</v>
      </c>
      <c r="O439" s="8">
        <v>2016</v>
      </c>
      <c r="P439" s="12">
        <v>42563</v>
      </c>
      <c r="Q439" s="13">
        <v>1</v>
      </c>
      <c r="R439" t="s">
        <v>26</v>
      </c>
      <c r="S439" s="8" t="s">
        <v>46</v>
      </c>
      <c r="T439" t="s">
        <v>28</v>
      </c>
      <c r="U439" s="8" t="s">
        <v>37</v>
      </c>
      <c r="V439" s="8" t="s">
        <v>779</v>
      </c>
      <c r="X439" t="s">
        <v>791</v>
      </c>
    </row>
    <row r="440" spans="1:24" x14ac:dyDescent="0.25">
      <c r="A440" s="8" t="s">
        <v>793</v>
      </c>
      <c r="B440" t="s">
        <v>666</v>
      </c>
      <c r="C440" s="8" t="s">
        <v>792</v>
      </c>
      <c r="D440" s="8" t="s">
        <v>793</v>
      </c>
      <c r="E440" s="8" t="s">
        <v>794</v>
      </c>
      <c r="F440" s="8" t="s">
        <v>795</v>
      </c>
      <c r="G440" s="8" t="s">
        <v>793</v>
      </c>
      <c r="H440" s="8" t="s">
        <v>795</v>
      </c>
      <c r="I440" s="8" t="s">
        <v>792</v>
      </c>
      <c r="J440" s="9" t="s">
        <v>796</v>
      </c>
      <c r="K440" s="9" t="s">
        <v>797</v>
      </c>
      <c r="L440" s="10">
        <v>35.358501720500001</v>
      </c>
      <c r="M440" s="11">
        <v>-76.265676093600007</v>
      </c>
      <c r="N440" s="10">
        <v>35.358501720500001</v>
      </c>
      <c r="O440" s="8">
        <v>2013</v>
      </c>
      <c r="P440" s="12">
        <v>41410</v>
      </c>
      <c r="Q440" s="13">
        <v>1</v>
      </c>
      <c r="R440" s="8" t="s">
        <v>257</v>
      </c>
      <c r="S440" s="8" t="s">
        <v>46</v>
      </c>
      <c r="T440" s="8" t="s">
        <v>47</v>
      </c>
      <c r="U440" s="8" t="s">
        <v>37</v>
      </c>
      <c r="V440" s="8" t="s">
        <v>532</v>
      </c>
      <c r="W440" t="s">
        <v>673</v>
      </c>
      <c r="X440" t="s">
        <v>739</v>
      </c>
    </row>
    <row r="441" spans="1:24" x14ac:dyDescent="0.25">
      <c r="A441" t="s">
        <v>793</v>
      </c>
      <c r="B441" t="s">
        <v>666</v>
      </c>
      <c r="C441" t="s">
        <v>798</v>
      </c>
      <c r="D441" s="8" t="s">
        <v>793</v>
      </c>
      <c r="E441" t="s">
        <v>794</v>
      </c>
      <c r="F441" s="8" t="s">
        <v>799</v>
      </c>
      <c r="G441" t="s">
        <v>793</v>
      </c>
      <c r="H441" t="s">
        <v>799</v>
      </c>
      <c r="I441" t="s">
        <v>798</v>
      </c>
      <c r="J441" s="9" t="s">
        <v>796</v>
      </c>
      <c r="K441" s="9" t="s">
        <v>797</v>
      </c>
      <c r="L441" s="10">
        <v>35.358501720500001</v>
      </c>
      <c r="M441" s="11">
        <v>-76.265676093600007</v>
      </c>
      <c r="N441" s="10">
        <v>35.358501720500001</v>
      </c>
      <c r="O441" s="8">
        <v>2016</v>
      </c>
      <c r="P441" s="12">
        <v>42584</v>
      </c>
      <c r="Q441" s="13">
        <v>1</v>
      </c>
      <c r="R441" t="s">
        <v>257</v>
      </c>
      <c r="S441" s="8" t="s">
        <v>46</v>
      </c>
      <c r="T441" t="s">
        <v>47</v>
      </c>
      <c r="U441" s="8" t="s">
        <v>37</v>
      </c>
      <c r="V441" s="8" t="s">
        <v>532</v>
      </c>
      <c r="X441" t="s">
        <v>678</v>
      </c>
    </row>
    <row r="442" spans="1:24" x14ac:dyDescent="0.25">
      <c r="A442" s="8" t="s">
        <v>793</v>
      </c>
      <c r="B442" t="s">
        <v>666</v>
      </c>
      <c r="C442" s="8" t="s">
        <v>800</v>
      </c>
      <c r="D442" s="8" t="s">
        <v>793</v>
      </c>
      <c r="E442" s="8" t="s">
        <v>801</v>
      </c>
      <c r="F442" s="8" t="s">
        <v>795</v>
      </c>
      <c r="G442" s="8" t="s">
        <v>793</v>
      </c>
      <c r="H442" s="8" t="s">
        <v>795</v>
      </c>
      <c r="I442" s="8" t="s">
        <v>800</v>
      </c>
      <c r="J442" s="9" t="s">
        <v>796</v>
      </c>
      <c r="K442" s="9" t="s">
        <v>797</v>
      </c>
      <c r="L442" s="10">
        <v>35.358743964799999</v>
      </c>
      <c r="M442" s="11">
        <v>-76.265789935100003</v>
      </c>
      <c r="N442" s="10">
        <v>35.358743964799999</v>
      </c>
      <c r="O442" s="8">
        <v>2013</v>
      </c>
      <c r="P442" s="12">
        <v>41410</v>
      </c>
      <c r="Q442" s="13">
        <v>1</v>
      </c>
      <c r="R442" s="8" t="s">
        <v>257</v>
      </c>
      <c r="S442" s="8" t="s">
        <v>46</v>
      </c>
      <c r="T442" s="8" t="s">
        <v>47</v>
      </c>
      <c r="U442" s="8" t="s">
        <v>37</v>
      </c>
      <c r="V442" s="8" t="s">
        <v>532</v>
      </c>
      <c r="W442" t="s">
        <v>673</v>
      </c>
      <c r="X442" t="s">
        <v>739</v>
      </c>
    </row>
    <row r="443" spans="1:24" x14ac:dyDescent="0.25">
      <c r="A443" t="s">
        <v>793</v>
      </c>
      <c r="B443" t="s">
        <v>666</v>
      </c>
      <c r="C443" t="s">
        <v>802</v>
      </c>
      <c r="D443" s="8" t="s">
        <v>793</v>
      </c>
      <c r="E443" t="s">
        <v>801</v>
      </c>
      <c r="F443" s="8" t="s">
        <v>799</v>
      </c>
      <c r="G443" t="s">
        <v>793</v>
      </c>
      <c r="H443" t="s">
        <v>799</v>
      </c>
      <c r="I443" t="s">
        <v>802</v>
      </c>
      <c r="J443" s="9" t="s">
        <v>796</v>
      </c>
      <c r="K443" s="9" t="s">
        <v>797</v>
      </c>
      <c r="L443" s="10">
        <v>35.358743964799999</v>
      </c>
      <c r="M443" s="11">
        <v>-76.265789935100003</v>
      </c>
      <c r="N443" s="10">
        <v>35.358743964799999</v>
      </c>
      <c r="O443" s="8">
        <v>2016</v>
      </c>
      <c r="P443" s="12">
        <v>42584</v>
      </c>
      <c r="Q443" s="13">
        <v>1</v>
      </c>
      <c r="R443" t="s">
        <v>257</v>
      </c>
      <c r="S443" s="8" t="s">
        <v>46</v>
      </c>
      <c r="T443" t="s">
        <v>47</v>
      </c>
      <c r="U443" s="8" t="s">
        <v>37</v>
      </c>
      <c r="V443" s="8" t="s">
        <v>532</v>
      </c>
      <c r="X443" t="s">
        <v>678</v>
      </c>
    </row>
    <row r="444" spans="1:24" x14ac:dyDescent="0.25">
      <c r="A444" s="8" t="s">
        <v>793</v>
      </c>
      <c r="B444" t="s">
        <v>666</v>
      </c>
      <c r="C444" s="8" t="s">
        <v>803</v>
      </c>
      <c r="D444" s="8" t="s">
        <v>793</v>
      </c>
      <c r="E444" s="8" t="s">
        <v>804</v>
      </c>
      <c r="F444" s="8" t="s">
        <v>795</v>
      </c>
      <c r="G444" s="8" t="s">
        <v>793</v>
      </c>
      <c r="H444" s="8" t="s">
        <v>795</v>
      </c>
      <c r="I444" s="8" t="s">
        <v>803</v>
      </c>
      <c r="J444" s="9" t="s">
        <v>796</v>
      </c>
      <c r="K444" s="9" t="s">
        <v>797</v>
      </c>
      <c r="L444" s="10">
        <v>35.358968179599998</v>
      </c>
      <c r="M444" s="11">
        <v>-76.265903495800003</v>
      </c>
      <c r="N444" s="10">
        <v>35.358968179599998</v>
      </c>
      <c r="O444" s="8">
        <v>2013</v>
      </c>
      <c r="P444" s="12">
        <v>41410</v>
      </c>
      <c r="Q444" s="13">
        <v>1</v>
      </c>
      <c r="R444" s="8" t="s">
        <v>257</v>
      </c>
      <c r="S444" s="8" t="s">
        <v>46</v>
      </c>
      <c r="T444" s="8" t="s">
        <v>47</v>
      </c>
      <c r="U444" s="8" t="s">
        <v>37</v>
      </c>
      <c r="V444" s="8" t="s">
        <v>532</v>
      </c>
      <c r="W444" t="s">
        <v>673</v>
      </c>
      <c r="X444" t="s">
        <v>739</v>
      </c>
    </row>
    <row r="445" spans="1:24" x14ac:dyDescent="0.25">
      <c r="A445" s="8" t="s">
        <v>793</v>
      </c>
      <c r="B445" t="s">
        <v>666</v>
      </c>
      <c r="C445" s="8" t="s">
        <v>805</v>
      </c>
      <c r="D445" s="8" t="s">
        <v>793</v>
      </c>
      <c r="E445" s="8" t="s">
        <v>804</v>
      </c>
      <c r="F445" s="8" t="s">
        <v>799</v>
      </c>
      <c r="G445" s="8" t="s">
        <v>793</v>
      </c>
      <c r="H445" s="8" t="s">
        <v>799</v>
      </c>
      <c r="I445" s="8" t="s">
        <v>805</v>
      </c>
      <c r="J445" s="9" t="s">
        <v>796</v>
      </c>
      <c r="K445" s="9" t="s">
        <v>797</v>
      </c>
      <c r="L445" s="10">
        <v>35.358968179599998</v>
      </c>
      <c r="M445" s="11">
        <v>-76.265903495800003</v>
      </c>
      <c r="N445" s="10">
        <v>35.358968179599998</v>
      </c>
      <c r="O445" s="8">
        <v>2016</v>
      </c>
      <c r="P445" s="12">
        <v>42584</v>
      </c>
      <c r="Q445" s="13">
        <v>1</v>
      </c>
      <c r="R445" s="8" t="s">
        <v>257</v>
      </c>
      <c r="S445" s="8" t="s">
        <v>46</v>
      </c>
      <c r="T445" s="8" t="s">
        <v>47</v>
      </c>
      <c r="U445" s="8" t="s">
        <v>37</v>
      </c>
      <c r="V445" s="8" t="s">
        <v>532</v>
      </c>
      <c r="X445" t="s">
        <v>678</v>
      </c>
    </row>
  </sheetData>
  <autoFilter ref="A1:X1" xr:uid="{E89B5EBB-CB81-4B9A-8619-5A9EBA4CE627}">
    <sortState xmlns:xlrd2="http://schemas.microsoft.com/office/spreadsheetml/2017/richdata2" ref="A2:X445">
      <sortCondition ref="B1"/>
    </sortState>
  </autoFilter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metrics database</vt:lpstr>
      <vt:lpstr>metrics change p yr noSEES27+30</vt:lpstr>
      <vt:lpstr>metrics DECADAL change</vt:lpstr>
      <vt:lpstr>wtr metrics</vt:lpstr>
      <vt:lpstr>sl metrics top horiz</vt:lpstr>
      <vt:lpstr>pl metrics</vt:lpstr>
      <vt:lpstr>CCsite list</vt:lpstr>
      <vt:lpstr>site info</vt:lpstr>
      <vt:lpstr>'metrics change p yr noSEES27+30'!_FilterDatabase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Gianopulos, Kristie</dc:creator>
  <cp:lastModifiedBy>Gianopulos, Kristie</cp:lastModifiedBy>
  <cp:lastPrinted>2023-07-31T16:51:11Z</cp:lastPrinted>
  <dcterms:created xsi:type="dcterms:W3CDTF">2023-02-21T16:47:33Z</dcterms:created>
  <dcterms:modified xsi:type="dcterms:W3CDTF">2024-10-15T13:06:16Z</dcterms:modified>
</cp:coreProperties>
</file>