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E:\WETLANDS\Coastal Change grant\Data\zSHARING DATA\zData for Coastal DePoT\"/>
    </mc:Choice>
  </mc:AlternateContent>
  <xr:revisionPtr revIDLastSave="0" documentId="13_ncr:1_{F472D8A5-4982-4391-8FE8-8FABEFD568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ils raw data" sheetId="3" r:id="rId1"/>
    <sheet name="water raw data" sheetId="4" r:id="rId2"/>
    <sheet name="site infoNC" sheetId="6" r:id="rId3"/>
    <sheet name="units conversion info" sheetId="5" r:id="rId4"/>
  </sheets>
  <definedNames>
    <definedName name="_xlnm._FilterDatabase" localSheetId="2" hidden="1">'site infoNC'!$A$1:$AD$450</definedName>
    <definedName name="_xlnm._FilterDatabase" localSheetId="0" hidden="1">'soils raw data'!$A$1:$AV$440</definedName>
    <definedName name="_xlnm._FilterDatabase" localSheetId="1" hidden="1">'water raw data'!$A$1:$BF$64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" i="4" l="1"/>
  <c r="AA31" i="4" l="1"/>
  <c r="Z31" i="4"/>
  <c r="AA16" i="4"/>
  <c r="Z16" i="4"/>
  <c r="AA12" i="4"/>
  <c r="Z12" i="4"/>
  <c r="AA30" i="4"/>
  <c r="Z30" i="4"/>
  <c r="AA18" i="4"/>
  <c r="Z18" i="4"/>
  <c r="AA19" i="4"/>
  <c r="Z19" i="4"/>
  <c r="AA8" i="4"/>
  <c r="Z8" i="4"/>
  <c r="AA56" i="4"/>
  <c r="Z56" i="4"/>
  <c r="AA13" i="4"/>
  <c r="Z13" i="4"/>
  <c r="AA26" i="4"/>
  <c r="Z26" i="4"/>
  <c r="AA20" i="4"/>
  <c r="Z20" i="4"/>
  <c r="AA25" i="4"/>
  <c r="Z25" i="4"/>
  <c r="AA14" i="4"/>
  <c r="Z14" i="4"/>
  <c r="AA15" i="4"/>
  <c r="Z15" i="4"/>
  <c r="AA22" i="4"/>
  <c r="Z22" i="4"/>
  <c r="AA28" i="4"/>
  <c r="Z28" i="4"/>
  <c r="AA21" i="4"/>
  <c r="Z21" i="4"/>
  <c r="AA6" i="4"/>
  <c r="Z6" i="4"/>
  <c r="AA17" i="4"/>
  <c r="Z17" i="4"/>
  <c r="AA29" i="4"/>
  <c r="Z29" i="4"/>
  <c r="AA5" i="4"/>
  <c r="Z5" i="4"/>
  <c r="AM440" i="3"/>
  <c r="AM439" i="3"/>
  <c r="AM438" i="3"/>
  <c r="AM437" i="3"/>
  <c r="AM436" i="3"/>
  <c r="AM435" i="3"/>
  <c r="AM434" i="3"/>
  <c r="AM433" i="3"/>
  <c r="AM432" i="3"/>
  <c r="AM431" i="3"/>
  <c r="AM430" i="3"/>
  <c r="AM429" i="3"/>
  <c r="AM428" i="3"/>
  <c r="AM427" i="3"/>
  <c r="AM426" i="3"/>
  <c r="AM425" i="3"/>
  <c r="AM424" i="3"/>
  <c r="AM423" i="3"/>
  <c r="AM422" i="3"/>
  <c r="AM421" i="3"/>
  <c r="AM420" i="3"/>
  <c r="AM419" i="3"/>
  <c r="AM418" i="3"/>
  <c r="AM417" i="3"/>
  <c r="AM416" i="3"/>
  <c r="AM415" i="3"/>
  <c r="AM414" i="3"/>
  <c r="AM413" i="3"/>
  <c r="AM412" i="3"/>
  <c r="AM411" i="3"/>
  <c r="AM410" i="3"/>
  <c r="AM409" i="3"/>
  <c r="AM408" i="3"/>
  <c r="AM407" i="3"/>
  <c r="AM406" i="3"/>
  <c r="AM405" i="3"/>
  <c r="AM404" i="3"/>
  <c r="AM403" i="3"/>
  <c r="AM402" i="3"/>
  <c r="AM401" i="3"/>
  <c r="AM400" i="3"/>
  <c r="AM399" i="3"/>
  <c r="AM398" i="3"/>
  <c r="AM397" i="3"/>
  <c r="AM396" i="3"/>
  <c r="AM395" i="3"/>
  <c r="AM394" i="3"/>
  <c r="AM393" i="3"/>
  <c r="AM392" i="3"/>
  <c r="AM391" i="3"/>
  <c r="AM390" i="3"/>
  <c r="AM389" i="3"/>
  <c r="AM388" i="3"/>
  <c r="AM387" i="3"/>
  <c r="AM386" i="3"/>
  <c r="AM385" i="3"/>
  <c r="AM384" i="3"/>
  <c r="AM383" i="3"/>
  <c r="AM382" i="3"/>
  <c r="AM381" i="3"/>
  <c r="AM380" i="3"/>
  <c r="AM379" i="3"/>
  <c r="AM378" i="3"/>
  <c r="AM377" i="3"/>
  <c r="AM376" i="3"/>
  <c r="AM375" i="3"/>
  <c r="AM374" i="3"/>
  <c r="AM373" i="3"/>
  <c r="AM372" i="3"/>
  <c r="AM371" i="3"/>
  <c r="AM370" i="3"/>
  <c r="AM369" i="3"/>
  <c r="AM368" i="3"/>
  <c r="AM367" i="3"/>
  <c r="AM366" i="3"/>
  <c r="AM365" i="3"/>
  <c r="AM364" i="3"/>
  <c r="AM363" i="3"/>
  <c r="AM362" i="3"/>
  <c r="AM361" i="3"/>
  <c r="AM360" i="3"/>
  <c r="AM359" i="3"/>
  <c r="AM358" i="3"/>
  <c r="AM357" i="3"/>
  <c r="AM356" i="3"/>
  <c r="AM355" i="3"/>
  <c r="AM354" i="3"/>
  <c r="AM353" i="3"/>
  <c r="AM352" i="3"/>
  <c r="AM351" i="3"/>
  <c r="AM350" i="3"/>
  <c r="AM349" i="3"/>
  <c r="AM348" i="3"/>
  <c r="AM347" i="3"/>
  <c r="AM346" i="3"/>
  <c r="AM342" i="3"/>
  <c r="AM341" i="3"/>
  <c r="AM340" i="3"/>
  <c r="AM339" i="3"/>
  <c r="AM338" i="3"/>
  <c r="AM337" i="3"/>
  <c r="AM321" i="3"/>
  <c r="AM320" i="3"/>
  <c r="AM319" i="3"/>
  <c r="AM318" i="3"/>
  <c r="AM317" i="3"/>
  <c r="AM316" i="3"/>
  <c r="AM315" i="3"/>
  <c r="AM314" i="3"/>
  <c r="AM313" i="3"/>
  <c r="AM312" i="3"/>
  <c r="AM311" i="3"/>
  <c r="AM310" i="3"/>
  <c r="AM309" i="3"/>
  <c r="AM308" i="3"/>
  <c r="AM307" i="3"/>
  <c r="AM306" i="3"/>
  <c r="AM305" i="3"/>
  <c r="AM304" i="3"/>
  <c r="AM303" i="3"/>
  <c r="AM302" i="3"/>
  <c r="AM301" i="3"/>
  <c r="AM300" i="3"/>
  <c r="AM299" i="3"/>
  <c r="AM298" i="3"/>
  <c r="AM297" i="3"/>
  <c r="AM296" i="3"/>
  <c r="AM295" i="3"/>
  <c r="AM294" i="3"/>
  <c r="AM293" i="3"/>
  <c r="AM292" i="3"/>
  <c r="AM291" i="3"/>
  <c r="AM290" i="3"/>
  <c r="AM289" i="3"/>
  <c r="AM288" i="3"/>
  <c r="AM287" i="3"/>
  <c r="AM286" i="3"/>
  <c r="AM285" i="3"/>
  <c r="AM284" i="3"/>
  <c r="AM283" i="3"/>
  <c r="AM282" i="3"/>
  <c r="AM281" i="3"/>
  <c r="AM280" i="3"/>
  <c r="AM279" i="3"/>
  <c r="AM278" i="3"/>
  <c r="AM277" i="3"/>
  <c r="AM276" i="3"/>
  <c r="AM275" i="3"/>
  <c r="AM274" i="3"/>
  <c r="AM273" i="3"/>
  <c r="AM272" i="3"/>
  <c r="AM271" i="3"/>
  <c r="AM270" i="3"/>
  <c r="AM269" i="3"/>
  <c r="AM268" i="3"/>
  <c r="AM267" i="3"/>
  <c r="AM266" i="3"/>
  <c r="AM265" i="3"/>
  <c r="AM264" i="3"/>
  <c r="AM263" i="3"/>
  <c r="AM262" i="3"/>
  <c r="AM261" i="3"/>
  <c r="AM260" i="3"/>
  <c r="AM259" i="3"/>
  <c r="AM258" i="3"/>
  <c r="AM257" i="3"/>
  <c r="AM256" i="3"/>
  <c r="AM255" i="3"/>
  <c r="AM254" i="3"/>
  <c r="AM253" i="3"/>
  <c r="AM252" i="3"/>
  <c r="AM251" i="3"/>
  <c r="AM250" i="3"/>
  <c r="AM249" i="3"/>
  <c r="AM248" i="3"/>
  <c r="AM247" i="3"/>
  <c r="AM246" i="3"/>
  <c r="AM245" i="3"/>
  <c r="AM244" i="3"/>
  <c r="AM243" i="3"/>
  <c r="AM242" i="3"/>
  <c r="AM241" i="3"/>
  <c r="AM240" i="3"/>
  <c r="AM239" i="3"/>
  <c r="AM238" i="3"/>
  <c r="AM237" i="3"/>
  <c r="AM236" i="3"/>
  <c r="AM235" i="3"/>
  <c r="AM234" i="3"/>
  <c r="AM233" i="3"/>
  <c r="AM232" i="3"/>
  <c r="AM231" i="3"/>
  <c r="AM230" i="3"/>
  <c r="AM229" i="3"/>
  <c r="AM228" i="3"/>
  <c r="AM227" i="3"/>
  <c r="AM226" i="3"/>
  <c r="AM225" i="3"/>
  <c r="AM224" i="3"/>
  <c r="AM223" i="3"/>
  <c r="AM222" i="3"/>
  <c r="AM221" i="3"/>
  <c r="AM220" i="3"/>
  <c r="AM219" i="3"/>
  <c r="AM218" i="3"/>
  <c r="AM217" i="3"/>
  <c r="AM216" i="3"/>
  <c r="AM215" i="3"/>
  <c r="AM214" i="3"/>
  <c r="AM213" i="3"/>
  <c r="AM212" i="3"/>
  <c r="AM211" i="3"/>
  <c r="AM210" i="3"/>
  <c r="AM209" i="3"/>
  <c r="AM208" i="3"/>
  <c r="AM207" i="3"/>
  <c r="AM206" i="3"/>
  <c r="AM205" i="3"/>
  <c r="AM204" i="3"/>
  <c r="AM203" i="3"/>
  <c r="AM202" i="3"/>
  <c r="AM201" i="3"/>
  <c r="AM200" i="3"/>
  <c r="AM199" i="3"/>
  <c r="AM198" i="3"/>
  <c r="AM197" i="3"/>
  <c r="AM196" i="3"/>
  <c r="AM195" i="3"/>
  <c r="AM194" i="3"/>
  <c r="AM193" i="3"/>
  <c r="AM192" i="3"/>
  <c r="AM191" i="3"/>
  <c r="AM190" i="3"/>
  <c r="AM189" i="3"/>
  <c r="AM188" i="3"/>
  <c r="AM187" i="3"/>
  <c r="AM186" i="3"/>
  <c r="AM185" i="3"/>
  <c r="AM184" i="3"/>
  <c r="AM183" i="3"/>
  <c r="AM182" i="3"/>
  <c r="AM181" i="3"/>
  <c r="AM180" i="3"/>
  <c r="AM179" i="3"/>
  <c r="AM178" i="3"/>
  <c r="AM177" i="3"/>
  <c r="AM176" i="3"/>
  <c r="AM175" i="3"/>
  <c r="AM174" i="3"/>
  <c r="AM173" i="3"/>
  <c r="AM172" i="3"/>
  <c r="AM171" i="3"/>
  <c r="AM170" i="3"/>
  <c r="AM169" i="3"/>
  <c r="AM168" i="3"/>
  <c r="AM167" i="3"/>
  <c r="AM166" i="3"/>
  <c r="AM165" i="3"/>
  <c r="AM164" i="3"/>
  <c r="AM163" i="3"/>
  <c r="AM162" i="3"/>
  <c r="AM161" i="3"/>
  <c r="AM160" i="3"/>
  <c r="AM159" i="3"/>
  <c r="AM158" i="3"/>
  <c r="AM157" i="3"/>
  <c r="AM156" i="3"/>
  <c r="AM155" i="3"/>
  <c r="AM154" i="3"/>
  <c r="AM153" i="3"/>
  <c r="AM152" i="3"/>
  <c r="AM151" i="3"/>
  <c r="AM150" i="3"/>
  <c r="AM149" i="3"/>
  <c r="AM148" i="3"/>
  <c r="AM147" i="3"/>
  <c r="AM146" i="3"/>
  <c r="AM145" i="3"/>
  <c r="AM144" i="3"/>
  <c r="AM143" i="3"/>
  <c r="AM142" i="3"/>
  <c r="AM141" i="3"/>
  <c r="AM140" i="3"/>
  <c r="AM139" i="3"/>
  <c r="AM138" i="3"/>
  <c r="AM137" i="3"/>
  <c r="AM136" i="3"/>
  <c r="AM135" i="3"/>
  <c r="AM134" i="3"/>
  <c r="AM133" i="3"/>
  <c r="AM132" i="3"/>
  <c r="AM131" i="3"/>
  <c r="AM130" i="3"/>
  <c r="AM129" i="3"/>
  <c r="AM128" i="3"/>
  <c r="AM127" i="3"/>
  <c r="AM126" i="3"/>
  <c r="AM125" i="3"/>
  <c r="AM124" i="3"/>
  <c r="AM123" i="3"/>
  <c r="AM122" i="3"/>
  <c r="AM121" i="3"/>
  <c r="AM120" i="3"/>
  <c r="AM119" i="3"/>
  <c r="AM118" i="3"/>
  <c r="AM117" i="3"/>
  <c r="AM116" i="3"/>
  <c r="AM115" i="3"/>
  <c r="AM114" i="3"/>
  <c r="AM113" i="3"/>
  <c r="AM112" i="3"/>
  <c r="AM111" i="3"/>
  <c r="AM110" i="3"/>
  <c r="AM109" i="3"/>
  <c r="AM108" i="3"/>
  <c r="AM107" i="3"/>
  <c r="AM106" i="3"/>
  <c r="AM105" i="3"/>
  <c r="AM104" i="3"/>
  <c r="AM103" i="3"/>
  <c r="AM102" i="3"/>
  <c r="AM101" i="3"/>
  <c r="AM100" i="3"/>
  <c r="AM99" i="3"/>
  <c r="AM98" i="3"/>
  <c r="AM97" i="3"/>
  <c r="AM96" i="3"/>
  <c r="AM95" i="3"/>
  <c r="AM94" i="3"/>
  <c r="AM93" i="3"/>
  <c r="AM92" i="3"/>
  <c r="AM91" i="3"/>
  <c r="AM90" i="3"/>
  <c r="AM89" i="3"/>
  <c r="AM88" i="3"/>
  <c r="AM87" i="3"/>
  <c r="AM86" i="3"/>
  <c r="AM85" i="3"/>
  <c r="AM84" i="3"/>
  <c r="AM83" i="3"/>
  <c r="AM82" i="3"/>
  <c r="AM81" i="3"/>
  <c r="AM80" i="3"/>
  <c r="AM79" i="3"/>
  <c r="AM78" i="3"/>
  <c r="AM77" i="3"/>
  <c r="AM76" i="3"/>
  <c r="AM75" i="3"/>
  <c r="AM74" i="3"/>
  <c r="AM73" i="3"/>
  <c r="AM72" i="3"/>
  <c r="AM71" i="3"/>
  <c r="AM70" i="3"/>
  <c r="AM69" i="3"/>
  <c r="AM68" i="3"/>
  <c r="AM66" i="3"/>
  <c r="AM65" i="3"/>
  <c r="AM64" i="3"/>
  <c r="AM63" i="3"/>
  <c r="AM62" i="3"/>
  <c r="AM61" i="3"/>
  <c r="AM60" i="3"/>
  <c r="AM59" i="3"/>
  <c r="AM58" i="3"/>
  <c r="AM57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3" i="3"/>
  <c r="AM32" i="3"/>
  <c r="AM31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AM13" i="3"/>
  <c r="AM12" i="3"/>
  <c r="AM11" i="3"/>
  <c r="AM10" i="3"/>
  <c r="AM9" i="3"/>
  <c r="AM8" i="3"/>
  <c r="AM7" i="3"/>
  <c r="AM6" i="3"/>
  <c r="AM5" i="3"/>
  <c r="AM4" i="3"/>
  <c r="AM3" i="3"/>
  <c r="AM2" i="3"/>
  <c r="AL440" i="3"/>
  <c r="AK440" i="3"/>
  <c r="AJ440" i="3"/>
  <c r="AL439" i="3"/>
  <c r="AK439" i="3"/>
  <c r="AJ439" i="3"/>
  <c r="AL438" i="3"/>
  <c r="AK438" i="3"/>
  <c r="AJ438" i="3"/>
  <c r="AL437" i="3"/>
  <c r="AK437" i="3"/>
  <c r="AJ437" i="3"/>
  <c r="AL436" i="3"/>
  <c r="AK436" i="3"/>
  <c r="AJ436" i="3"/>
  <c r="AL435" i="3"/>
  <c r="AK435" i="3"/>
  <c r="AJ435" i="3"/>
  <c r="AL434" i="3"/>
  <c r="AK434" i="3"/>
  <c r="AJ434" i="3"/>
  <c r="AL433" i="3"/>
  <c r="AK433" i="3"/>
  <c r="AJ433" i="3"/>
  <c r="AL432" i="3"/>
  <c r="AK432" i="3"/>
  <c r="AJ432" i="3"/>
  <c r="AL431" i="3"/>
  <c r="AK431" i="3"/>
  <c r="AJ431" i="3"/>
  <c r="AL430" i="3"/>
  <c r="AK430" i="3"/>
  <c r="AJ430" i="3"/>
  <c r="AL429" i="3"/>
  <c r="AK429" i="3"/>
  <c r="AJ429" i="3"/>
  <c r="AL428" i="3"/>
  <c r="AK428" i="3"/>
  <c r="AJ428" i="3"/>
  <c r="AL427" i="3"/>
  <c r="AK427" i="3"/>
  <c r="AJ427" i="3"/>
  <c r="AL426" i="3"/>
  <c r="AK426" i="3"/>
  <c r="AJ426" i="3"/>
  <c r="AL425" i="3"/>
  <c r="AK425" i="3"/>
  <c r="AJ425" i="3"/>
  <c r="AL424" i="3"/>
  <c r="AK424" i="3"/>
  <c r="AJ424" i="3"/>
  <c r="AL423" i="3"/>
  <c r="AK423" i="3"/>
  <c r="AJ423" i="3"/>
  <c r="AL422" i="3"/>
  <c r="AK422" i="3"/>
  <c r="AJ422" i="3"/>
  <c r="AL421" i="3"/>
  <c r="AK421" i="3"/>
  <c r="AJ421" i="3"/>
  <c r="AL420" i="3"/>
  <c r="AK420" i="3"/>
  <c r="AJ420" i="3"/>
  <c r="AL419" i="3"/>
  <c r="AK419" i="3"/>
  <c r="AJ419" i="3"/>
  <c r="AL418" i="3"/>
  <c r="AK418" i="3"/>
  <c r="AJ418" i="3"/>
  <c r="AL417" i="3"/>
  <c r="AK417" i="3"/>
  <c r="AJ417" i="3"/>
  <c r="AL416" i="3"/>
  <c r="AK416" i="3"/>
  <c r="AJ416" i="3"/>
  <c r="AL415" i="3"/>
  <c r="AK415" i="3"/>
  <c r="AJ415" i="3"/>
  <c r="AL414" i="3"/>
  <c r="AK414" i="3"/>
  <c r="AJ414" i="3"/>
  <c r="AL413" i="3"/>
  <c r="AK413" i="3"/>
  <c r="AJ413" i="3"/>
  <c r="AL412" i="3"/>
  <c r="AK412" i="3"/>
  <c r="AJ412" i="3"/>
  <c r="AL411" i="3"/>
  <c r="AK411" i="3"/>
  <c r="AJ411" i="3"/>
  <c r="AL410" i="3"/>
  <c r="AK410" i="3"/>
  <c r="AJ410" i="3"/>
  <c r="AL409" i="3"/>
  <c r="AK409" i="3"/>
  <c r="AJ409" i="3"/>
  <c r="AL408" i="3"/>
  <c r="AK408" i="3"/>
  <c r="AJ408" i="3"/>
  <c r="AL407" i="3"/>
  <c r="AK407" i="3"/>
  <c r="AJ407" i="3"/>
  <c r="AL406" i="3"/>
  <c r="AK406" i="3"/>
  <c r="AJ406" i="3"/>
  <c r="AL405" i="3"/>
  <c r="AK405" i="3"/>
  <c r="AJ405" i="3"/>
  <c r="AL404" i="3"/>
  <c r="AK404" i="3"/>
  <c r="AJ404" i="3"/>
  <c r="AL403" i="3"/>
  <c r="AK403" i="3"/>
  <c r="AJ403" i="3"/>
  <c r="AL402" i="3"/>
  <c r="AK402" i="3"/>
  <c r="AJ402" i="3"/>
  <c r="AL401" i="3"/>
  <c r="AK401" i="3"/>
  <c r="AJ401" i="3"/>
  <c r="AL400" i="3"/>
  <c r="AK400" i="3"/>
  <c r="AJ400" i="3"/>
  <c r="AL399" i="3"/>
  <c r="AK399" i="3"/>
  <c r="AJ399" i="3"/>
  <c r="AL398" i="3"/>
  <c r="AK398" i="3"/>
  <c r="AJ398" i="3"/>
  <c r="AL397" i="3"/>
  <c r="AK397" i="3"/>
  <c r="AJ397" i="3"/>
  <c r="AL396" i="3"/>
  <c r="AK396" i="3"/>
  <c r="AJ396" i="3"/>
  <c r="AL395" i="3"/>
  <c r="AK395" i="3"/>
  <c r="AJ395" i="3"/>
  <c r="AL394" i="3"/>
  <c r="AK394" i="3"/>
  <c r="AJ394" i="3"/>
  <c r="AL393" i="3"/>
  <c r="AK393" i="3"/>
  <c r="AJ393" i="3"/>
  <c r="AL392" i="3"/>
  <c r="AK392" i="3"/>
  <c r="AJ392" i="3"/>
  <c r="AL391" i="3"/>
  <c r="AK391" i="3"/>
  <c r="AJ391" i="3"/>
  <c r="AL390" i="3"/>
  <c r="AK390" i="3"/>
  <c r="AJ390" i="3"/>
  <c r="AL389" i="3"/>
  <c r="AK389" i="3"/>
  <c r="AJ389" i="3"/>
  <c r="AL388" i="3"/>
  <c r="AK388" i="3"/>
  <c r="AJ388" i="3"/>
  <c r="AL387" i="3"/>
  <c r="AK387" i="3"/>
  <c r="AJ387" i="3"/>
  <c r="AL386" i="3"/>
  <c r="AK386" i="3"/>
  <c r="AJ386" i="3"/>
  <c r="AL385" i="3"/>
  <c r="AK385" i="3"/>
  <c r="AJ385" i="3"/>
  <c r="AL384" i="3"/>
  <c r="AK384" i="3"/>
  <c r="AJ384" i="3"/>
  <c r="AL383" i="3"/>
  <c r="AK383" i="3"/>
  <c r="AJ383" i="3"/>
  <c r="AL382" i="3"/>
  <c r="AK382" i="3"/>
  <c r="AJ382" i="3"/>
  <c r="AL381" i="3"/>
  <c r="AK381" i="3"/>
  <c r="AJ381" i="3"/>
  <c r="AL380" i="3"/>
  <c r="AK380" i="3"/>
  <c r="AJ380" i="3"/>
  <c r="AL379" i="3"/>
  <c r="AK379" i="3"/>
  <c r="AJ379" i="3"/>
  <c r="AL378" i="3"/>
  <c r="AK378" i="3"/>
  <c r="AJ378" i="3"/>
  <c r="AL377" i="3"/>
  <c r="AK377" i="3"/>
  <c r="AJ377" i="3"/>
  <c r="AL376" i="3"/>
  <c r="AK376" i="3"/>
  <c r="AJ376" i="3"/>
  <c r="AL375" i="3"/>
  <c r="AK375" i="3"/>
  <c r="AJ375" i="3"/>
  <c r="AL374" i="3"/>
  <c r="AK374" i="3"/>
  <c r="AJ374" i="3"/>
  <c r="AL373" i="3"/>
  <c r="AK373" i="3"/>
  <c r="AJ373" i="3"/>
  <c r="AL372" i="3"/>
  <c r="AK372" i="3"/>
  <c r="AJ372" i="3"/>
  <c r="AL371" i="3"/>
  <c r="AK371" i="3"/>
  <c r="AJ371" i="3"/>
  <c r="AL370" i="3"/>
  <c r="AK370" i="3"/>
  <c r="AJ370" i="3"/>
  <c r="AL369" i="3"/>
  <c r="AK369" i="3"/>
  <c r="AJ369" i="3"/>
  <c r="AL368" i="3"/>
  <c r="AK368" i="3"/>
  <c r="AJ368" i="3"/>
  <c r="AL367" i="3"/>
  <c r="AK367" i="3"/>
  <c r="AJ367" i="3"/>
  <c r="AL366" i="3"/>
  <c r="AK366" i="3"/>
  <c r="AJ366" i="3"/>
  <c r="AL365" i="3"/>
  <c r="AK365" i="3"/>
  <c r="AJ365" i="3"/>
  <c r="AL364" i="3"/>
  <c r="AK364" i="3"/>
  <c r="AJ364" i="3"/>
  <c r="AL363" i="3"/>
  <c r="AK363" i="3"/>
  <c r="AJ363" i="3"/>
  <c r="AL362" i="3"/>
  <c r="AK362" i="3"/>
  <c r="AJ362" i="3"/>
  <c r="AL361" i="3"/>
  <c r="AK361" i="3"/>
  <c r="AJ361" i="3"/>
  <c r="AL360" i="3"/>
  <c r="AK360" i="3"/>
  <c r="AJ360" i="3"/>
  <c r="AL359" i="3"/>
  <c r="AK359" i="3"/>
  <c r="AJ359" i="3"/>
  <c r="AL358" i="3"/>
  <c r="AK358" i="3"/>
  <c r="AJ358" i="3"/>
  <c r="AL357" i="3"/>
  <c r="AK357" i="3"/>
  <c r="AJ357" i="3"/>
  <c r="AL356" i="3"/>
  <c r="AK356" i="3"/>
  <c r="AJ356" i="3"/>
  <c r="AL355" i="3"/>
  <c r="AK355" i="3"/>
  <c r="AJ355" i="3"/>
  <c r="AL354" i="3"/>
  <c r="AK354" i="3"/>
  <c r="AJ354" i="3"/>
  <c r="AL353" i="3"/>
  <c r="AK353" i="3"/>
  <c r="AJ353" i="3"/>
  <c r="AL352" i="3"/>
  <c r="AK352" i="3"/>
  <c r="AJ352" i="3"/>
  <c r="AL351" i="3"/>
  <c r="AK351" i="3"/>
  <c r="AJ351" i="3"/>
  <c r="AL350" i="3"/>
  <c r="AK350" i="3"/>
  <c r="AJ350" i="3"/>
  <c r="AL349" i="3"/>
  <c r="AK349" i="3"/>
  <c r="AJ349" i="3"/>
  <c r="AL348" i="3"/>
  <c r="AK348" i="3"/>
  <c r="AJ348" i="3"/>
  <c r="AL347" i="3"/>
  <c r="AK347" i="3"/>
  <c r="AJ347" i="3"/>
  <c r="AL346" i="3"/>
  <c r="AK346" i="3"/>
  <c r="AJ346" i="3"/>
  <c r="AL342" i="3"/>
  <c r="AK342" i="3"/>
  <c r="AJ342" i="3"/>
  <c r="AL341" i="3"/>
  <c r="AK341" i="3"/>
  <c r="AJ341" i="3"/>
  <c r="AL340" i="3"/>
  <c r="AK340" i="3"/>
  <c r="AJ340" i="3"/>
  <c r="AL339" i="3"/>
  <c r="AK339" i="3"/>
  <c r="AJ339" i="3"/>
  <c r="AL338" i="3"/>
  <c r="AK338" i="3"/>
  <c r="AJ338" i="3"/>
  <c r="AL337" i="3"/>
  <c r="AK337" i="3"/>
  <c r="AJ337" i="3"/>
  <c r="AL321" i="3"/>
  <c r="AK321" i="3"/>
  <c r="AJ321" i="3"/>
  <c r="AL320" i="3"/>
  <c r="AK320" i="3"/>
  <c r="AJ320" i="3"/>
  <c r="AL319" i="3"/>
  <c r="AK319" i="3"/>
  <c r="AJ319" i="3"/>
  <c r="AL318" i="3"/>
  <c r="AK318" i="3"/>
  <c r="AJ318" i="3"/>
  <c r="AL317" i="3"/>
  <c r="AK317" i="3"/>
  <c r="AJ317" i="3"/>
  <c r="AL316" i="3"/>
  <c r="AK316" i="3"/>
  <c r="AJ316" i="3"/>
  <c r="AL315" i="3"/>
  <c r="AK315" i="3"/>
  <c r="AJ315" i="3"/>
  <c r="AL314" i="3"/>
  <c r="AK314" i="3"/>
  <c r="AJ314" i="3"/>
  <c r="AL313" i="3"/>
  <c r="AK313" i="3"/>
  <c r="AJ313" i="3"/>
  <c r="AL312" i="3"/>
  <c r="AK312" i="3"/>
  <c r="AJ312" i="3"/>
  <c r="AL311" i="3"/>
  <c r="AK311" i="3"/>
  <c r="AJ311" i="3"/>
  <c r="AL310" i="3"/>
  <c r="AK310" i="3"/>
  <c r="AJ310" i="3"/>
  <c r="AL309" i="3"/>
  <c r="AK309" i="3"/>
  <c r="AJ309" i="3"/>
  <c r="AL308" i="3"/>
  <c r="AK308" i="3"/>
  <c r="AJ308" i="3"/>
  <c r="AL307" i="3"/>
  <c r="AK307" i="3"/>
  <c r="AJ307" i="3"/>
  <c r="AL306" i="3"/>
  <c r="AK306" i="3"/>
  <c r="AJ306" i="3"/>
  <c r="AL305" i="3"/>
  <c r="AK305" i="3"/>
  <c r="AJ305" i="3"/>
  <c r="AL304" i="3"/>
  <c r="AK304" i="3"/>
  <c r="AJ304" i="3"/>
  <c r="AL303" i="3"/>
  <c r="AK303" i="3"/>
  <c r="AJ303" i="3"/>
  <c r="AL302" i="3"/>
  <c r="AK302" i="3"/>
  <c r="AJ302" i="3"/>
  <c r="AL301" i="3"/>
  <c r="AK301" i="3"/>
  <c r="AJ301" i="3"/>
  <c r="AL300" i="3"/>
  <c r="AK300" i="3"/>
  <c r="AJ300" i="3"/>
  <c r="AL299" i="3"/>
  <c r="AK299" i="3"/>
  <c r="AJ299" i="3"/>
  <c r="AL298" i="3"/>
  <c r="AK298" i="3"/>
  <c r="AJ298" i="3"/>
  <c r="AL297" i="3"/>
  <c r="AK297" i="3"/>
  <c r="AJ297" i="3"/>
  <c r="AL296" i="3"/>
  <c r="AK296" i="3"/>
  <c r="AJ296" i="3"/>
  <c r="AL295" i="3"/>
  <c r="AK295" i="3"/>
  <c r="AJ295" i="3"/>
  <c r="AL294" i="3"/>
  <c r="AK294" i="3"/>
  <c r="AJ294" i="3"/>
  <c r="AL293" i="3"/>
  <c r="AK293" i="3"/>
  <c r="AJ293" i="3"/>
  <c r="AL292" i="3"/>
  <c r="AK292" i="3"/>
  <c r="AJ292" i="3"/>
  <c r="AL291" i="3"/>
  <c r="AK291" i="3"/>
  <c r="AJ291" i="3"/>
  <c r="AL290" i="3"/>
  <c r="AK290" i="3"/>
  <c r="AJ290" i="3"/>
  <c r="AL289" i="3"/>
  <c r="AK289" i="3"/>
  <c r="AJ289" i="3"/>
  <c r="AL288" i="3"/>
  <c r="AK288" i="3"/>
  <c r="AJ288" i="3"/>
  <c r="AL287" i="3"/>
  <c r="AK287" i="3"/>
  <c r="AJ287" i="3"/>
  <c r="AL286" i="3"/>
  <c r="AK286" i="3"/>
  <c r="AJ286" i="3"/>
  <c r="AL285" i="3"/>
  <c r="AK285" i="3"/>
  <c r="AJ285" i="3"/>
  <c r="AL284" i="3"/>
  <c r="AK284" i="3"/>
  <c r="AJ284" i="3"/>
  <c r="AL283" i="3"/>
  <c r="AK283" i="3"/>
  <c r="AJ283" i="3"/>
  <c r="AL282" i="3"/>
  <c r="AK282" i="3"/>
  <c r="AJ282" i="3"/>
  <c r="AL281" i="3"/>
  <c r="AK281" i="3"/>
  <c r="AJ281" i="3"/>
  <c r="AL280" i="3"/>
  <c r="AK280" i="3"/>
  <c r="AJ280" i="3"/>
  <c r="AL279" i="3"/>
  <c r="AK279" i="3"/>
  <c r="AJ279" i="3"/>
  <c r="AL278" i="3"/>
  <c r="AK278" i="3"/>
  <c r="AJ278" i="3"/>
  <c r="AL277" i="3"/>
  <c r="AK277" i="3"/>
  <c r="AJ277" i="3"/>
  <c r="AL276" i="3"/>
  <c r="AK276" i="3"/>
  <c r="AJ276" i="3"/>
  <c r="AL275" i="3"/>
  <c r="AK275" i="3"/>
  <c r="AJ275" i="3"/>
  <c r="AL274" i="3"/>
  <c r="AK274" i="3"/>
  <c r="AJ274" i="3"/>
  <c r="AL273" i="3"/>
  <c r="AK273" i="3"/>
  <c r="AJ273" i="3"/>
  <c r="AL272" i="3"/>
  <c r="AK272" i="3"/>
  <c r="AJ272" i="3"/>
  <c r="AL271" i="3"/>
  <c r="AK271" i="3"/>
  <c r="AJ271" i="3"/>
  <c r="AL270" i="3"/>
  <c r="AK270" i="3"/>
  <c r="AJ270" i="3"/>
  <c r="AL269" i="3"/>
  <c r="AK269" i="3"/>
  <c r="AJ269" i="3"/>
  <c r="AL268" i="3"/>
  <c r="AK268" i="3"/>
  <c r="AJ268" i="3"/>
  <c r="AL267" i="3"/>
  <c r="AK267" i="3"/>
  <c r="AJ267" i="3"/>
  <c r="AL266" i="3"/>
  <c r="AK266" i="3"/>
  <c r="AJ266" i="3"/>
  <c r="AL265" i="3"/>
  <c r="AK265" i="3"/>
  <c r="AJ265" i="3"/>
  <c r="AL264" i="3"/>
  <c r="AK264" i="3"/>
  <c r="AJ264" i="3"/>
  <c r="AL263" i="3"/>
  <c r="AK263" i="3"/>
  <c r="AJ263" i="3"/>
  <c r="AL262" i="3"/>
  <c r="AK262" i="3"/>
  <c r="AJ262" i="3"/>
  <c r="AL261" i="3"/>
  <c r="AK261" i="3"/>
  <c r="AJ261" i="3"/>
  <c r="AL260" i="3"/>
  <c r="AK260" i="3"/>
  <c r="AJ260" i="3"/>
  <c r="AL259" i="3"/>
  <c r="AK259" i="3"/>
  <c r="AJ259" i="3"/>
  <c r="AL258" i="3"/>
  <c r="AK258" i="3"/>
  <c r="AJ258" i="3"/>
  <c r="AL257" i="3"/>
  <c r="AK257" i="3"/>
  <c r="AJ257" i="3"/>
  <c r="AL256" i="3"/>
  <c r="AK256" i="3"/>
  <c r="AJ256" i="3"/>
  <c r="AL255" i="3"/>
  <c r="AK255" i="3"/>
  <c r="AJ255" i="3"/>
  <c r="AL254" i="3"/>
  <c r="AK254" i="3"/>
  <c r="AJ254" i="3"/>
  <c r="AL253" i="3"/>
  <c r="AK253" i="3"/>
  <c r="AJ253" i="3"/>
  <c r="AL252" i="3"/>
  <c r="AK252" i="3"/>
  <c r="AJ252" i="3"/>
  <c r="AL251" i="3"/>
  <c r="AK251" i="3"/>
  <c r="AJ251" i="3"/>
  <c r="AL250" i="3"/>
  <c r="AK250" i="3"/>
  <c r="AJ250" i="3"/>
  <c r="AL249" i="3"/>
  <c r="AK249" i="3"/>
  <c r="AJ249" i="3"/>
  <c r="AL248" i="3"/>
  <c r="AK248" i="3"/>
  <c r="AJ248" i="3"/>
  <c r="AL247" i="3"/>
  <c r="AK247" i="3"/>
  <c r="AJ247" i="3"/>
  <c r="AL246" i="3"/>
  <c r="AK246" i="3"/>
  <c r="AJ246" i="3"/>
  <c r="AL245" i="3"/>
  <c r="AK245" i="3"/>
  <c r="AJ245" i="3"/>
  <c r="AL244" i="3"/>
  <c r="AK244" i="3"/>
  <c r="AJ244" i="3"/>
  <c r="AL243" i="3"/>
  <c r="AK243" i="3"/>
  <c r="AJ243" i="3"/>
  <c r="AL242" i="3"/>
  <c r="AK242" i="3"/>
  <c r="AJ242" i="3"/>
  <c r="AL241" i="3"/>
  <c r="AK241" i="3"/>
  <c r="AJ241" i="3"/>
  <c r="AL240" i="3"/>
  <c r="AK240" i="3"/>
  <c r="AJ240" i="3"/>
  <c r="AL239" i="3"/>
  <c r="AK239" i="3"/>
  <c r="AJ239" i="3"/>
  <c r="AL238" i="3"/>
  <c r="AK238" i="3"/>
  <c r="AJ238" i="3"/>
  <c r="AL237" i="3"/>
  <c r="AK237" i="3"/>
  <c r="AJ237" i="3"/>
  <c r="AL236" i="3"/>
  <c r="AK236" i="3"/>
  <c r="AJ236" i="3"/>
  <c r="AL235" i="3"/>
  <c r="AK235" i="3"/>
  <c r="AJ235" i="3"/>
  <c r="AL234" i="3"/>
  <c r="AK234" i="3"/>
  <c r="AJ234" i="3"/>
  <c r="AL233" i="3"/>
  <c r="AK233" i="3"/>
  <c r="AJ233" i="3"/>
  <c r="AL232" i="3"/>
  <c r="AK232" i="3"/>
  <c r="AJ232" i="3"/>
  <c r="AL231" i="3"/>
  <c r="AK231" i="3"/>
  <c r="AJ231" i="3"/>
  <c r="AL230" i="3"/>
  <c r="AK230" i="3"/>
  <c r="AJ230" i="3"/>
  <c r="AL229" i="3"/>
  <c r="AK229" i="3"/>
  <c r="AJ229" i="3"/>
  <c r="AL228" i="3"/>
  <c r="AK228" i="3"/>
  <c r="AJ228" i="3"/>
  <c r="AL227" i="3"/>
  <c r="AK227" i="3"/>
  <c r="AJ227" i="3"/>
  <c r="AL226" i="3"/>
  <c r="AK226" i="3"/>
  <c r="AJ226" i="3"/>
  <c r="AL225" i="3"/>
  <c r="AK225" i="3"/>
  <c r="AJ225" i="3"/>
  <c r="AL224" i="3"/>
  <c r="AK224" i="3"/>
  <c r="AJ224" i="3"/>
  <c r="AL223" i="3"/>
  <c r="AK223" i="3"/>
  <c r="AJ223" i="3"/>
  <c r="AL222" i="3"/>
  <c r="AK222" i="3"/>
  <c r="AJ222" i="3"/>
  <c r="AL221" i="3"/>
  <c r="AK221" i="3"/>
  <c r="AJ221" i="3"/>
  <c r="AL220" i="3"/>
  <c r="AK220" i="3"/>
  <c r="AJ220" i="3"/>
  <c r="AL219" i="3"/>
  <c r="AK219" i="3"/>
  <c r="AJ219" i="3"/>
  <c r="AL218" i="3"/>
  <c r="AK218" i="3"/>
  <c r="AJ218" i="3"/>
  <c r="AL217" i="3"/>
  <c r="AK217" i="3"/>
  <c r="AJ217" i="3"/>
  <c r="AL216" i="3"/>
  <c r="AK216" i="3"/>
  <c r="AJ216" i="3"/>
  <c r="AL215" i="3"/>
  <c r="AK215" i="3"/>
  <c r="AJ215" i="3"/>
  <c r="AL214" i="3"/>
  <c r="AK214" i="3"/>
  <c r="AJ214" i="3"/>
  <c r="AL213" i="3"/>
  <c r="AK213" i="3"/>
  <c r="AJ213" i="3"/>
  <c r="AL212" i="3"/>
  <c r="AK212" i="3"/>
  <c r="AJ212" i="3"/>
  <c r="AL211" i="3"/>
  <c r="AK211" i="3"/>
  <c r="AJ211" i="3"/>
  <c r="AL210" i="3"/>
  <c r="AK210" i="3"/>
  <c r="AJ210" i="3"/>
  <c r="AL209" i="3"/>
  <c r="AK209" i="3"/>
  <c r="AJ209" i="3"/>
  <c r="AL208" i="3"/>
  <c r="AK208" i="3"/>
  <c r="AJ208" i="3"/>
  <c r="AL207" i="3"/>
  <c r="AK207" i="3"/>
  <c r="AJ207" i="3"/>
  <c r="AL206" i="3"/>
  <c r="AK206" i="3"/>
  <c r="AJ206" i="3"/>
  <c r="AL205" i="3"/>
  <c r="AK205" i="3"/>
  <c r="AJ205" i="3"/>
  <c r="AL204" i="3"/>
  <c r="AK204" i="3"/>
  <c r="AJ204" i="3"/>
  <c r="AL203" i="3"/>
  <c r="AK203" i="3"/>
  <c r="AJ203" i="3"/>
  <c r="AL202" i="3"/>
  <c r="AK202" i="3"/>
  <c r="AJ202" i="3"/>
  <c r="AL201" i="3"/>
  <c r="AK201" i="3"/>
  <c r="AJ201" i="3"/>
  <c r="AL200" i="3"/>
  <c r="AK200" i="3"/>
  <c r="AJ200" i="3"/>
  <c r="AL199" i="3"/>
  <c r="AK199" i="3"/>
  <c r="AJ199" i="3"/>
  <c r="AL198" i="3"/>
  <c r="AK198" i="3"/>
  <c r="AJ198" i="3"/>
  <c r="AL197" i="3"/>
  <c r="AK197" i="3"/>
  <c r="AJ197" i="3"/>
  <c r="AL196" i="3"/>
  <c r="AK196" i="3"/>
  <c r="AJ196" i="3"/>
  <c r="AL195" i="3"/>
  <c r="AK195" i="3"/>
  <c r="AJ195" i="3"/>
  <c r="AL194" i="3"/>
  <c r="AK194" i="3"/>
  <c r="AJ194" i="3"/>
  <c r="AL193" i="3"/>
  <c r="AK193" i="3"/>
  <c r="AJ193" i="3"/>
  <c r="AL192" i="3"/>
  <c r="AK192" i="3"/>
  <c r="AJ192" i="3"/>
  <c r="AL191" i="3"/>
  <c r="AK191" i="3"/>
  <c r="AJ191" i="3"/>
  <c r="AL190" i="3"/>
  <c r="AK190" i="3"/>
  <c r="AJ190" i="3"/>
  <c r="AL189" i="3"/>
  <c r="AK189" i="3"/>
  <c r="AJ189" i="3"/>
  <c r="AL188" i="3"/>
  <c r="AK188" i="3"/>
  <c r="AJ188" i="3"/>
  <c r="AL187" i="3"/>
  <c r="AK187" i="3"/>
  <c r="AJ187" i="3"/>
  <c r="AL186" i="3"/>
  <c r="AK186" i="3"/>
  <c r="AJ186" i="3"/>
  <c r="AL185" i="3"/>
  <c r="AK185" i="3"/>
  <c r="AJ185" i="3"/>
  <c r="AL184" i="3"/>
  <c r="AK184" i="3"/>
  <c r="AJ184" i="3"/>
  <c r="AL183" i="3"/>
  <c r="AK183" i="3"/>
  <c r="AJ183" i="3"/>
  <c r="AL182" i="3"/>
  <c r="AK182" i="3"/>
  <c r="AJ182" i="3"/>
  <c r="AL181" i="3"/>
  <c r="AK181" i="3"/>
  <c r="AJ181" i="3"/>
  <c r="AL180" i="3"/>
  <c r="AK180" i="3"/>
  <c r="AJ180" i="3"/>
  <c r="AL179" i="3"/>
  <c r="AK179" i="3"/>
  <c r="AJ179" i="3"/>
  <c r="AL178" i="3"/>
  <c r="AK178" i="3"/>
  <c r="AJ178" i="3"/>
  <c r="AL177" i="3"/>
  <c r="AK177" i="3"/>
  <c r="AJ177" i="3"/>
  <c r="AL176" i="3"/>
  <c r="AK176" i="3"/>
  <c r="AJ176" i="3"/>
  <c r="AL175" i="3"/>
  <c r="AK175" i="3"/>
  <c r="AJ175" i="3"/>
  <c r="AL174" i="3"/>
  <c r="AK174" i="3"/>
  <c r="AJ174" i="3"/>
  <c r="AL173" i="3"/>
  <c r="AK173" i="3"/>
  <c r="AJ173" i="3"/>
  <c r="AL172" i="3"/>
  <c r="AK172" i="3"/>
  <c r="AJ172" i="3"/>
  <c r="AL171" i="3"/>
  <c r="AK171" i="3"/>
  <c r="AJ171" i="3"/>
  <c r="AL170" i="3"/>
  <c r="AK170" i="3"/>
  <c r="AJ170" i="3"/>
  <c r="AL169" i="3"/>
  <c r="AK169" i="3"/>
  <c r="AJ169" i="3"/>
  <c r="AL168" i="3"/>
  <c r="AK168" i="3"/>
  <c r="AJ168" i="3"/>
  <c r="AL167" i="3"/>
  <c r="AK167" i="3"/>
  <c r="AJ167" i="3"/>
  <c r="AL166" i="3"/>
  <c r="AK166" i="3"/>
  <c r="AJ166" i="3"/>
  <c r="AL165" i="3"/>
  <c r="AK165" i="3"/>
  <c r="AJ165" i="3"/>
  <c r="AL164" i="3"/>
  <c r="AK164" i="3"/>
  <c r="AJ164" i="3"/>
  <c r="AL163" i="3"/>
  <c r="AK163" i="3"/>
  <c r="AJ163" i="3"/>
  <c r="AL162" i="3"/>
  <c r="AK162" i="3"/>
  <c r="AJ162" i="3"/>
  <c r="AL161" i="3"/>
  <c r="AK161" i="3"/>
  <c r="AJ161" i="3"/>
  <c r="AL160" i="3"/>
  <c r="AK160" i="3"/>
  <c r="AJ160" i="3"/>
  <c r="AL159" i="3"/>
  <c r="AK159" i="3"/>
  <c r="AJ159" i="3"/>
  <c r="AL158" i="3"/>
  <c r="AK158" i="3"/>
  <c r="AJ158" i="3"/>
  <c r="AL157" i="3"/>
  <c r="AK157" i="3"/>
  <c r="AJ157" i="3"/>
  <c r="AL156" i="3"/>
  <c r="AK156" i="3"/>
  <c r="AJ156" i="3"/>
  <c r="AL155" i="3"/>
  <c r="AK155" i="3"/>
  <c r="AJ155" i="3"/>
  <c r="AL154" i="3"/>
  <c r="AK154" i="3"/>
  <c r="AJ154" i="3"/>
  <c r="AL153" i="3"/>
  <c r="AK153" i="3"/>
  <c r="AJ153" i="3"/>
  <c r="AL152" i="3"/>
  <c r="AK152" i="3"/>
  <c r="AJ152" i="3"/>
  <c r="AL151" i="3"/>
  <c r="AK151" i="3"/>
  <c r="AJ151" i="3"/>
  <c r="AL150" i="3"/>
  <c r="AK150" i="3"/>
  <c r="AJ150" i="3"/>
  <c r="AL149" i="3"/>
  <c r="AK149" i="3"/>
  <c r="AJ149" i="3"/>
  <c r="AL148" i="3"/>
  <c r="AK148" i="3"/>
  <c r="AJ148" i="3"/>
  <c r="AL147" i="3"/>
  <c r="AK147" i="3"/>
  <c r="AJ147" i="3"/>
  <c r="AL146" i="3"/>
  <c r="AK146" i="3"/>
  <c r="AJ146" i="3"/>
  <c r="AL145" i="3"/>
  <c r="AK145" i="3"/>
  <c r="AJ145" i="3"/>
  <c r="AL144" i="3"/>
  <c r="AK144" i="3"/>
  <c r="AJ144" i="3"/>
  <c r="AL143" i="3"/>
  <c r="AK143" i="3"/>
  <c r="AJ143" i="3"/>
  <c r="AL142" i="3"/>
  <c r="AK142" i="3"/>
  <c r="AJ142" i="3"/>
  <c r="AL141" i="3"/>
  <c r="AK141" i="3"/>
  <c r="AJ141" i="3"/>
  <c r="AL140" i="3"/>
  <c r="AK140" i="3"/>
  <c r="AJ140" i="3"/>
  <c r="AL139" i="3"/>
  <c r="AK139" i="3"/>
  <c r="AJ139" i="3"/>
  <c r="AL138" i="3"/>
  <c r="AK138" i="3"/>
  <c r="AJ138" i="3"/>
  <c r="AL137" i="3"/>
  <c r="AK137" i="3"/>
  <c r="AJ137" i="3"/>
  <c r="AL136" i="3"/>
  <c r="AK136" i="3"/>
  <c r="AJ136" i="3"/>
  <c r="AL135" i="3"/>
  <c r="AK135" i="3"/>
  <c r="AJ135" i="3"/>
  <c r="AL134" i="3"/>
  <c r="AK134" i="3"/>
  <c r="AJ134" i="3"/>
  <c r="AL133" i="3"/>
  <c r="AK133" i="3"/>
  <c r="AJ133" i="3"/>
  <c r="AL132" i="3"/>
  <c r="AK132" i="3"/>
  <c r="AJ132" i="3"/>
  <c r="AL131" i="3"/>
  <c r="AK131" i="3"/>
  <c r="AJ131" i="3"/>
  <c r="AL130" i="3"/>
  <c r="AK130" i="3"/>
  <c r="AJ130" i="3"/>
  <c r="AL129" i="3"/>
  <c r="AK129" i="3"/>
  <c r="AJ129" i="3"/>
  <c r="AL128" i="3"/>
  <c r="AK128" i="3"/>
  <c r="AJ128" i="3"/>
  <c r="AL127" i="3"/>
  <c r="AK127" i="3"/>
  <c r="AJ127" i="3"/>
  <c r="AL126" i="3"/>
  <c r="AK126" i="3"/>
  <c r="AJ126" i="3"/>
  <c r="AL125" i="3"/>
  <c r="AK125" i="3"/>
  <c r="AJ125" i="3"/>
  <c r="AL124" i="3"/>
  <c r="AK124" i="3"/>
  <c r="AJ124" i="3"/>
  <c r="AL123" i="3"/>
  <c r="AK123" i="3"/>
  <c r="AJ123" i="3"/>
  <c r="AL122" i="3"/>
  <c r="AK122" i="3"/>
  <c r="AJ122" i="3"/>
  <c r="AL121" i="3"/>
  <c r="AK121" i="3"/>
  <c r="AJ121" i="3"/>
  <c r="AL120" i="3"/>
  <c r="AK120" i="3"/>
  <c r="AJ120" i="3"/>
  <c r="AL119" i="3"/>
  <c r="AK119" i="3"/>
  <c r="AJ119" i="3"/>
  <c r="AL118" i="3"/>
  <c r="AK118" i="3"/>
  <c r="AJ118" i="3"/>
  <c r="AL117" i="3"/>
  <c r="AK117" i="3"/>
  <c r="AJ117" i="3"/>
  <c r="AL116" i="3"/>
  <c r="AK116" i="3"/>
  <c r="AJ116" i="3"/>
  <c r="AL115" i="3"/>
  <c r="AK115" i="3"/>
  <c r="AJ115" i="3"/>
  <c r="AL114" i="3"/>
  <c r="AK114" i="3"/>
  <c r="AJ114" i="3"/>
  <c r="AL113" i="3"/>
  <c r="AK113" i="3"/>
  <c r="AJ113" i="3"/>
  <c r="AL112" i="3"/>
  <c r="AK112" i="3"/>
  <c r="AJ112" i="3"/>
  <c r="AL111" i="3"/>
  <c r="AK111" i="3"/>
  <c r="AJ111" i="3"/>
  <c r="AL110" i="3"/>
  <c r="AK110" i="3"/>
  <c r="AJ110" i="3"/>
  <c r="AL109" i="3"/>
  <c r="AK109" i="3"/>
  <c r="AJ109" i="3"/>
  <c r="AL108" i="3"/>
  <c r="AK108" i="3"/>
  <c r="AJ108" i="3"/>
  <c r="AL107" i="3"/>
  <c r="AK107" i="3"/>
  <c r="AJ107" i="3"/>
  <c r="AL106" i="3"/>
  <c r="AK106" i="3"/>
  <c r="AJ106" i="3"/>
  <c r="AL105" i="3"/>
  <c r="AK105" i="3"/>
  <c r="AJ105" i="3"/>
  <c r="AL104" i="3"/>
  <c r="AK104" i="3"/>
  <c r="AJ104" i="3"/>
  <c r="AL103" i="3"/>
  <c r="AK103" i="3"/>
  <c r="AJ103" i="3"/>
  <c r="AL102" i="3"/>
  <c r="AK102" i="3"/>
  <c r="AJ102" i="3"/>
  <c r="AL101" i="3"/>
  <c r="AK101" i="3"/>
  <c r="AJ101" i="3"/>
  <c r="AL100" i="3"/>
  <c r="AK100" i="3"/>
  <c r="AJ100" i="3"/>
  <c r="AL99" i="3"/>
  <c r="AK99" i="3"/>
  <c r="AJ99" i="3"/>
  <c r="AL98" i="3"/>
  <c r="AK98" i="3"/>
  <c r="AJ98" i="3"/>
  <c r="AL97" i="3"/>
  <c r="AK97" i="3"/>
  <c r="AJ97" i="3"/>
  <c r="AL96" i="3"/>
  <c r="AK96" i="3"/>
  <c r="AJ96" i="3"/>
  <c r="AL95" i="3"/>
  <c r="AK95" i="3"/>
  <c r="AJ95" i="3"/>
  <c r="AL94" i="3"/>
  <c r="AK94" i="3"/>
  <c r="AJ94" i="3"/>
  <c r="AL93" i="3"/>
  <c r="AK93" i="3"/>
  <c r="AJ93" i="3"/>
  <c r="AL92" i="3"/>
  <c r="AK92" i="3"/>
  <c r="AJ92" i="3"/>
  <c r="AL91" i="3"/>
  <c r="AK91" i="3"/>
  <c r="AJ91" i="3"/>
  <c r="AL90" i="3"/>
  <c r="AK90" i="3"/>
  <c r="AJ90" i="3"/>
  <c r="AL89" i="3"/>
  <c r="AK89" i="3"/>
  <c r="AJ89" i="3"/>
  <c r="AL88" i="3"/>
  <c r="AK88" i="3"/>
  <c r="AJ88" i="3"/>
  <c r="AL87" i="3"/>
  <c r="AK87" i="3"/>
  <c r="AJ87" i="3"/>
  <c r="AL86" i="3"/>
  <c r="AK86" i="3"/>
  <c r="AJ86" i="3"/>
  <c r="AL85" i="3"/>
  <c r="AK85" i="3"/>
  <c r="AJ85" i="3"/>
  <c r="AL84" i="3"/>
  <c r="AK84" i="3"/>
  <c r="AJ84" i="3"/>
  <c r="AL83" i="3"/>
  <c r="AK83" i="3"/>
  <c r="AJ83" i="3"/>
  <c r="AL82" i="3"/>
  <c r="AK82" i="3"/>
  <c r="AJ82" i="3"/>
  <c r="AL81" i="3"/>
  <c r="AK81" i="3"/>
  <c r="AJ81" i="3"/>
  <c r="AL80" i="3"/>
  <c r="AK80" i="3"/>
  <c r="AJ80" i="3"/>
  <c r="AL79" i="3"/>
  <c r="AK79" i="3"/>
  <c r="AJ79" i="3"/>
  <c r="AL78" i="3"/>
  <c r="AK78" i="3"/>
  <c r="AJ78" i="3"/>
  <c r="AL77" i="3"/>
  <c r="AK77" i="3"/>
  <c r="AJ77" i="3"/>
  <c r="AL76" i="3"/>
  <c r="AK76" i="3"/>
  <c r="AJ76" i="3"/>
  <c r="AL75" i="3"/>
  <c r="AK75" i="3"/>
  <c r="AJ75" i="3"/>
  <c r="AL74" i="3"/>
  <c r="AK74" i="3"/>
  <c r="AJ74" i="3"/>
  <c r="AL73" i="3"/>
  <c r="AK73" i="3"/>
  <c r="AJ73" i="3"/>
  <c r="AL72" i="3"/>
  <c r="AK72" i="3"/>
  <c r="AJ72" i="3"/>
  <c r="AL71" i="3"/>
  <c r="AK71" i="3"/>
  <c r="AJ71" i="3"/>
  <c r="AL70" i="3"/>
  <c r="AK70" i="3"/>
  <c r="AJ70" i="3"/>
  <c r="AL69" i="3"/>
  <c r="AK69" i="3"/>
  <c r="AJ69" i="3"/>
  <c r="AL68" i="3"/>
  <c r="AK68" i="3"/>
  <c r="AJ68" i="3"/>
  <c r="AL66" i="3"/>
  <c r="AK66" i="3"/>
  <c r="AJ66" i="3"/>
  <c r="AL65" i="3"/>
  <c r="AK65" i="3"/>
  <c r="AJ65" i="3"/>
  <c r="AL64" i="3"/>
  <c r="AK64" i="3"/>
  <c r="AJ64" i="3"/>
  <c r="AL63" i="3"/>
  <c r="AK63" i="3"/>
  <c r="AJ63" i="3"/>
  <c r="AL62" i="3"/>
  <c r="AK62" i="3"/>
  <c r="AJ62" i="3"/>
  <c r="AL61" i="3"/>
  <c r="AK61" i="3"/>
  <c r="AJ61" i="3"/>
  <c r="AL60" i="3"/>
  <c r="AK60" i="3"/>
  <c r="AJ60" i="3"/>
  <c r="AL59" i="3"/>
  <c r="AK59" i="3"/>
  <c r="AJ59" i="3"/>
  <c r="AL58" i="3"/>
  <c r="AK58" i="3"/>
  <c r="AJ58" i="3"/>
  <c r="AL57" i="3"/>
  <c r="AK57" i="3"/>
  <c r="AJ57" i="3"/>
  <c r="AL56" i="3"/>
  <c r="AK56" i="3"/>
  <c r="AJ56" i="3"/>
  <c r="AL55" i="3"/>
  <c r="AK55" i="3"/>
  <c r="AJ55" i="3"/>
  <c r="AL54" i="3"/>
  <c r="AK54" i="3"/>
  <c r="AJ54" i="3"/>
  <c r="AL53" i="3"/>
  <c r="AK53" i="3"/>
  <c r="AJ53" i="3"/>
  <c r="AL52" i="3"/>
  <c r="AK52" i="3"/>
  <c r="AJ52" i="3"/>
  <c r="AL51" i="3"/>
  <c r="AK51" i="3"/>
  <c r="AJ51" i="3"/>
  <c r="AL50" i="3"/>
  <c r="AK50" i="3"/>
  <c r="AJ50" i="3"/>
  <c r="AL49" i="3"/>
  <c r="AK49" i="3"/>
  <c r="AJ49" i="3"/>
  <c r="AL48" i="3"/>
  <c r="AK48" i="3"/>
  <c r="AJ48" i="3"/>
  <c r="AL47" i="3"/>
  <c r="AK47" i="3"/>
  <c r="AJ47" i="3"/>
  <c r="AL46" i="3"/>
  <c r="AK46" i="3"/>
  <c r="AJ46" i="3"/>
  <c r="AL45" i="3"/>
  <c r="AK45" i="3"/>
  <c r="AJ45" i="3"/>
  <c r="AL44" i="3"/>
  <c r="AK44" i="3"/>
  <c r="AJ44" i="3"/>
  <c r="AL43" i="3"/>
  <c r="AK43" i="3"/>
  <c r="AJ43" i="3"/>
  <c r="AL42" i="3"/>
  <c r="AK42" i="3"/>
  <c r="AJ42" i="3"/>
  <c r="AL41" i="3"/>
  <c r="AK41" i="3"/>
  <c r="AJ41" i="3"/>
  <c r="AL40" i="3"/>
  <c r="AK40" i="3"/>
  <c r="AJ40" i="3"/>
  <c r="AL39" i="3"/>
  <c r="AK39" i="3"/>
  <c r="AJ39" i="3"/>
  <c r="AL38" i="3"/>
  <c r="AK38" i="3"/>
  <c r="AJ38" i="3"/>
  <c r="AL37" i="3"/>
  <c r="AK37" i="3"/>
  <c r="AJ37" i="3"/>
  <c r="AL36" i="3"/>
  <c r="AK36" i="3"/>
  <c r="AJ36" i="3"/>
  <c r="AL35" i="3"/>
  <c r="AK35" i="3"/>
  <c r="AJ35" i="3"/>
  <c r="AL33" i="3"/>
  <c r="AK33" i="3"/>
  <c r="AJ33" i="3"/>
  <c r="AL32" i="3"/>
  <c r="AK32" i="3"/>
  <c r="AJ32" i="3"/>
  <c r="AL31" i="3"/>
  <c r="AK31" i="3"/>
  <c r="AJ31" i="3"/>
  <c r="AL30" i="3"/>
  <c r="AK30" i="3"/>
  <c r="AJ30" i="3"/>
  <c r="AL29" i="3"/>
  <c r="AK29" i="3"/>
  <c r="AJ29" i="3"/>
  <c r="AL28" i="3"/>
  <c r="AK28" i="3"/>
  <c r="AJ28" i="3"/>
  <c r="AL27" i="3"/>
  <c r="AK27" i="3"/>
  <c r="AJ27" i="3"/>
  <c r="AL26" i="3"/>
  <c r="AK26" i="3"/>
  <c r="AJ26" i="3"/>
  <c r="AL25" i="3"/>
  <c r="AK25" i="3"/>
  <c r="AJ25" i="3"/>
  <c r="AL24" i="3"/>
  <c r="AK24" i="3"/>
  <c r="AJ24" i="3"/>
  <c r="AL23" i="3"/>
  <c r="AK23" i="3"/>
  <c r="AJ23" i="3"/>
  <c r="AL22" i="3"/>
  <c r="AK22" i="3"/>
  <c r="AJ22" i="3"/>
  <c r="AL21" i="3"/>
  <c r="AK21" i="3"/>
  <c r="AJ21" i="3"/>
  <c r="AL20" i="3"/>
  <c r="AK20" i="3"/>
  <c r="AJ20" i="3"/>
  <c r="AL19" i="3"/>
  <c r="AK19" i="3"/>
  <c r="AJ19" i="3"/>
  <c r="AL18" i="3"/>
  <c r="AK18" i="3"/>
  <c r="AJ18" i="3"/>
  <c r="AL17" i="3"/>
  <c r="AK17" i="3"/>
  <c r="AJ17" i="3"/>
  <c r="AL16" i="3"/>
  <c r="AK16" i="3"/>
  <c r="AJ16" i="3"/>
  <c r="AL15" i="3"/>
  <c r="AK15" i="3"/>
  <c r="AJ15" i="3"/>
  <c r="AL14" i="3"/>
  <c r="AK14" i="3"/>
  <c r="AJ14" i="3"/>
  <c r="AL13" i="3"/>
  <c r="AK13" i="3"/>
  <c r="AJ13" i="3"/>
  <c r="AL12" i="3"/>
  <c r="AK12" i="3"/>
  <c r="AJ12" i="3"/>
  <c r="AL11" i="3"/>
  <c r="AK11" i="3"/>
  <c r="AJ11" i="3"/>
  <c r="AL10" i="3"/>
  <c r="AK10" i="3"/>
  <c r="AJ10" i="3"/>
  <c r="AL9" i="3"/>
  <c r="AK9" i="3"/>
  <c r="AJ9" i="3"/>
  <c r="AL8" i="3"/>
  <c r="AK8" i="3"/>
  <c r="AJ8" i="3"/>
  <c r="AL7" i="3"/>
  <c r="AK7" i="3"/>
  <c r="AJ7" i="3"/>
  <c r="AL6" i="3"/>
  <c r="AK6" i="3"/>
  <c r="AJ6" i="3"/>
  <c r="AL5" i="3"/>
  <c r="AK5" i="3"/>
  <c r="AJ5" i="3"/>
  <c r="AL4" i="3"/>
  <c r="AK4" i="3"/>
  <c r="AJ4" i="3"/>
  <c r="AL3" i="3"/>
  <c r="AK3" i="3"/>
  <c r="AJ3" i="3"/>
  <c r="AL2" i="3"/>
  <c r="AK2" i="3"/>
  <c r="AJ2" i="3"/>
  <c r="AV17" i="4"/>
  <c r="AV38" i="4"/>
  <c r="AV10" i="4"/>
  <c r="AV6" i="4"/>
  <c r="AV27" i="4"/>
  <c r="AV21" i="4"/>
  <c r="AV28" i="4"/>
  <c r="AV22" i="4"/>
  <c r="AV15" i="4"/>
  <c r="AV14" i="4"/>
  <c r="AV25" i="4"/>
  <c r="AV20" i="4"/>
  <c r="AV26" i="4"/>
  <c r="AV13" i="4"/>
  <c r="AV56" i="4"/>
  <c r="AV8" i="4"/>
  <c r="AV33" i="4"/>
  <c r="AV19" i="4"/>
  <c r="AV18" i="4"/>
  <c r="AV7" i="4"/>
  <c r="AV30" i="4"/>
  <c r="AV5" i="4"/>
  <c r="AV29" i="4"/>
  <c r="AU29" i="4"/>
  <c r="AU17" i="4"/>
  <c r="AW17" i="4" s="1"/>
  <c r="AU38" i="4"/>
  <c r="AU10" i="4"/>
  <c r="AW10" i="4" s="1"/>
  <c r="AU6" i="4"/>
  <c r="AW6" i="4" s="1"/>
  <c r="AU27" i="4"/>
  <c r="AW27" i="4" s="1"/>
  <c r="AU21" i="4"/>
  <c r="AW21" i="4" s="1"/>
  <c r="AU28" i="4"/>
  <c r="AW28" i="4" s="1"/>
  <c r="AU22" i="4"/>
  <c r="AW22" i="4" s="1"/>
  <c r="AU15" i="4"/>
  <c r="AW15" i="4" s="1"/>
  <c r="AU14" i="4"/>
  <c r="AW14" i="4" s="1"/>
  <c r="AU25" i="4"/>
  <c r="AW25" i="4" s="1"/>
  <c r="AU20" i="4"/>
  <c r="AU26" i="4"/>
  <c r="AU13" i="4"/>
  <c r="AU56" i="4"/>
  <c r="AU8" i="4"/>
  <c r="AW8" i="4" s="1"/>
  <c r="AU33" i="4"/>
  <c r="AU19" i="4"/>
  <c r="AU18" i="4"/>
  <c r="AU7" i="4"/>
  <c r="AW7" i="4" s="1"/>
  <c r="AU30" i="4"/>
  <c r="AW30" i="4" s="1"/>
  <c r="AU5" i="4"/>
  <c r="AT12" i="4"/>
  <c r="AI437" i="3"/>
  <c r="AI435" i="3"/>
  <c r="AI436" i="3"/>
  <c r="AI431" i="3"/>
  <c r="AI429" i="3"/>
  <c r="AI415" i="3"/>
  <c r="AI420" i="3"/>
  <c r="AI418" i="3"/>
  <c r="AI422" i="3"/>
  <c r="AI417" i="3"/>
  <c r="AI416" i="3"/>
  <c r="AI423" i="3"/>
  <c r="AI428" i="3"/>
  <c r="AI421" i="3"/>
  <c r="AI419" i="3"/>
  <c r="AI425" i="3"/>
  <c r="AI424" i="3"/>
  <c r="AI426" i="3"/>
  <c r="AI427" i="3"/>
  <c r="AI413" i="3"/>
  <c r="AI414" i="3"/>
  <c r="AI401" i="3"/>
  <c r="AI407" i="3"/>
  <c r="AI400" i="3"/>
  <c r="AI409" i="3"/>
  <c r="AI406" i="3"/>
  <c r="AI411" i="3"/>
  <c r="AI405" i="3"/>
  <c r="AI403" i="3"/>
  <c r="AI402" i="3"/>
  <c r="AI408" i="3"/>
  <c r="AI399" i="3"/>
  <c r="AI404" i="3"/>
  <c r="AI412" i="3"/>
  <c r="AI410" i="3"/>
  <c r="AI386" i="3"/>
  <c r="AI389" i="3"/>
  <c r="AI391" i="3"/>
  <c r="AI385" i="3"/>
  <c r="AI387" i="3"/>
  <c r="AI390" i="3"/>
  <c r="AI388" i="3"/>
  <c r="AI395" i="3"/>
  <c r="AI393" i="3"/>
  <c r="AI397" i="3"/>
  <c r="AI398" i="3"/>
  <c r="AI396" i="3"/>
  <c r="AI392" i="3"/>
  <c r="AI394" i="3"/>
  <c r="AI372" i="3"/>
  <c r="AI373" i="3"/>
  <c r="AI374" i="3"/>
  <c r="AI361" i="3"/>
  <c r="AI363" i="3"/>
  <c r="AI354" i="3"/>
  <c r="AI355" i="3"/>
  <c r="AI350" i="3"/>
  <c r="AI349" i="3"/>
  <c r="AI346" i="3"/>
  <c r="AI347" i="3"/>
  <c r="AI342" i="3"/>
  <c r="AI341" i="3"/>
  <c r="AI337" i="3"/>
  <c r="AI338" i="3"/>
  <c r="AI332" i="3"/>
  <c r="AI333" i="3"/>
  <c r="AI328" i="3"/>
  <c r="AI330" i="3"/>
  <c r="AI325" i="3"/>
  <c r="AI327" i="3"/>
  <c r="AI322" i="3"/>
  <c r="AI323" i="3"/>
  <c r="AI319" i="3"/>
  <c r="AI320" i="3"/>
  <c r="AI316" i="3"/>
  <c r="AI317" i="3"/>
  <c r="AI313" i="3"/>
  <c r="AI315" i="3"/>
  <c r="AI310" i="3"/>
  <c r="AI312" i="3"/>
  <c r="AI307" i="3"/>
  <c r="AI309" i="3"/>
  <c r="AI304" i="3"/>
  <c r="AI305" i="3"/>
  <c r="AI300" i="3"/>
  <c r="AI301" i="3"/>
  <c r="AI303" i="3"/>
  <c r="AI296" i="3"/>
  <c r="AI297" i="3"/>
  <c r="AI294" i="3"/>
  <c r="AI293" i="3"/>
  <c r="AI288" i="3"/>
  <c r="AI286" i="3"/>
  <c r="AI281" i="3"/>
  <c r="AI284" i="3"/>
  <c r="AI279" i="3"/>
  <c r="AI275" i="3"/>
  <c r="AI277" i="3"/>
  <c r="AI274" i="3"/>
  <c r="AI276" i="3"/>
  <c r="AI455" i="3"/>
  <c r="AI456" i="3"/>
  <c r="AI459" i="3"/>
  <c r="AI460" i="3"/>
  <c r="AI454" i="3"/>
  <c r="AI462" i="3"/>
  <c r="AI463" i="3"/>
  <c r="AI465" i="3"/>
  <c r="AI457" i="3"/>
  <c r="AI461" i="3"/>
  <c r="AI467" i="3"/>
  <c r="AI464" i="3"/>
  <c r="AI466" i="3"/>
  <c r="AI458" i="3"/>
  <c r="AI267" i="3"/>
  <c r="AI260" i="3"/>
  <c r="AI262" i="3"/>
  <c r="AI261" i="3"/>
  <c r="AI264" i="3"/>
  <c r="AI266" i="3"/>
  <c r="AI265" i="3"/>
  <c r="AI263" i="3"/>
  <c r="AI271" i="3"/>
  <c r="AI268" i="3"/>
  <c r="AI269" i="3"/>
  <c r="AI272" i="3"/>
  <c r="AI273" i="3"/>
  <c r="AI270" i="3"/>
  <c r="AI255" i="3"/>
  <c r="AI256" i="3"/>
  <c r="AI259" i="3"/>
  <c r="AI257" i="3"/>
  <c r="AI254" i="3"/>
  <c r="AI253" i="3"/>
  <c r="AI246" i="3"/>
  <c r="AI247" i="3"/>
  <c r="AI232" i="3"/>
  <c r="AI238" i="3"/>
  <c r="AI239" i="3"/>
  <c r="AI235" i="3"/>
  <c r="AI243" i="3"/>
  <c r="AI233" i="3"/>
  <c r="AI240" i="3"/>
  <c r="AI236" i="3"/>
  <c r="AI234" i="3"/>
  <c r="AI237" i="3"/>
  <c r="AI241" i="3"/>
  <c r="AI245" i="3"/>
  <c r="AI242" i="3"/>
  <c r="AI244" i="3"/>
  <c r="AI223" i="3"/>
  <c r="AI220" i="3"/>
  <c r="AI228" i="3"/>
  <c r="AI219" i="3"/>
  <c r="AI229" i="3"/>
  <c r="AI231" i="3"/>
  <c r="AI227" i="3"/>
  <c r="AI221" i="3"/>
  <c r="AI225" i="3"/>
  <c r="AI222" i="3"/>
  <c r="AI224" i="3"/>
  <c r="AI218" i="3"/>
  <c r="AI226" i="3"/>
  <c r="AI230" i="3"/>
  <c r="AI210" i="3"/>
  <c r="AI205" i="3"/>
  <c r="AI212" i="3"/>
  <c r="AI211" i="3"/>
  <c r="AI208" i="3"/>
  <c r="AI206" i="3"/>
  <c r="AI204" i="3"/>
  <c r="AI209" i="3"/>
  <c r="AI207" i="3"/>
  <c r="AI216" i="3"/>
  <c r="AI214" i="3"/>
  <c r="AI213" i="3"/>
  <c r="AI217" i="3"/>
  <c r="AI215" i="3"/>
  <c r="AI190" i="3"/>
  <c r="AI191" i="3"/>
  <c r="AI192" i="3"/>
  <c r="AI194" i="3"/>
  <c r="AI197" i="3"/>
  <c r="AI196" i="3"/>
  <c r="AI193" i="3"/>
  <c r="AI201" i="3"/>
  <c r="AI195" i="3"/>
  <c r="AI198" i="3"/>
  <c r="AI199" i="3"/>
  <c r="AI200" i="3"/>
  <c r="AI202" i="3"/>
  <c r="AI203" i="3"/>
  <c r="AI182" i="3"/>
  <c r="AI183" i="3"/>
  <c r="AI178" i="3"/>
  <c r="AI187" i="3"/>
  <c r="AI184" i="3"/>
  <c r="AI189" i="3"/>
  <c r="AI179" i="3"/>
  <c r="AI176" i="3"/>
  <c r="AI177" i="3"/>
  <c r="AI180" i="3"/>
  <c r="AI186" i="3"/>
  <c r="AI181" i="3"/>
  <c r="AI185" i="3"/>
  <c r="AI188" i="3"/>
  <c r="AI162" i="3"/>
  <c r="AI163" i="3"/>
  <c r="AI165" i="3"/>
  <c r="AI170" i="3"/>
  <c r="AI167" i="3"/>
  <c r="AI168" i="3"/>
  <c r="AI175" i="3"/>
  <c r="AI172" i="3"/>
  <c r="AI166" i="3"/>
  <c r="AI169" i="3"/>
  <c r="AI164" i="3"/>
  <c r="AI174" i="3"/>
  <c r="AI171" i="3"/>
  <c r="AI173" i="3"/>
  <c r="AI159" i="3"/>
  <c r="AI158" i="3"/>
  <c r="AI154" i="3"/>
  <c r="AI155" i="3"/>
  <c r="AI157" i="3"/>
  <c r="AI150" i="3"/>
  <c r="AI151" i="3"/>
  <c r="AI152" i="3"/>
  <c r="AI153" i="3"/>
  <c r="AI149" i="3"/>
  <c r="AI135" i="3"/>
  <c r="AI136" i="3"/>
  <c r="AI139" i="3"/>
  <c r="AI138" i="3"/>
  <c r="AI141" i="3"/>
  <c r="AI137" i="3"/>
  <c r="AI144" i="3"/>
  <c r="AI140" i="3"/>
  <c r="AI145" i="3"/>
  <c r="AI146" i="3"/>
  <c r="AI143" i="3"/>
  <c r="AI142" i="3"/>
  <c r="AI148" i="3"/>
  <c r="AI147" i="3"/>
  <c r="AI121" i="3"/>
  <c r="AI122" i="3"/>
  <c r="AI124" i="3"/>
  <c r="AI125" i="3"/>
  <c r="AI123" i="3"/>
  <c r="AI126" i="3"/>
  <c r="AI127" i="3"/>
  <c r="AI134" i="3"/>
  <c r="AI130" i="3"/>
  <c r="AI128" i="3"/>
  <c r="AI129" i="3"/>
  <c r="AI133" i="3"/>
  <c r="AI132" i="3"/>
  <c r="AI131" i="3"/>
  <c r="AI107" i="3"/>
  <c r="AI112" i="3"/>
  <c r="AI109" i="3"/>
  <c r="AI114" i="3"/>
  <c r="AI108" i="3"/>
  <c r="AI116" i="3"/>
  <c r="AI118" i="3"/>
  <c r="AI111" i="3"/>
  <c r="AI110" i="3"/>
  <c r="AI115" i="3"/>
  <c r="AI120" i="3"/>
  <c r="AI119" i="3"/>
  <c r="AI117" i="3"/>
  <c r="AI113" i="3"/>
  <c r="AI100" i="3"/>
  <c r="AI103" i="3"/>
  <c r="AI101" i="3"/>
  <c r="AI96" i="3"/>
  <c r="AI93" i="3"/>
  <c r="AI95" i="3"/>
  <c r="AI94" i="3"/>
  <c r="AI91" i="3"/>
  <c r="AI80" i="3"/>
  <c r="AI81" i="3"/>
  <c r="AI75" i="3"/>
  <c r="AI76" i="3"/>
  <c r="AI78" i="3"/>
  <c r="AI74" i="3"/>
  <c r="AI73" i="3"/>
  <c r="AI69" i="3"/>
  <c r="AI64" i="3"/>
  <c r="AI65" i="3"/>
  <c r="AI66" i="3"/>
  <c r="AI59" i="3"/>
  <c r="AI61" i="3"/>
  <c r="AI58" i="3"/>
  <c r="AI55" i="3"/>
  <c r="AI57" i="3"/>
  <c r="AI56" i="3"/>
  <c r="AI52" i="3"/>
  <c r="AI53" i="3"/>
  <c r="AI46" i="3"/>
  <c r="AI48" i="3"/>
  <c r="AI43" i="3"/>
  <c r="AI44" i="3"/>
  <c r="AI42" i="3"/>
  <c r="AI39" i="3"/>
  <c r="AI33" i="3"/>
  <c r="AI32" i="3"/>
  <c r="AI27" i="3"/>
  <c r="AI29" i="3"/>
  <c r="AI28" i="3"/>
  <c r="AI30" i="3"/>
  <c r="AI23" i="3"/>
  <c r="AI24" i="3"/>
  <c r="AI26" i="3"/>
  <c r="AI18" i="3"/>
  <c r="AI9" i="3"/>
  <c r="AI10" i="3"/>
  <c r="AI8" i="3"/>
  <c r="AI7" i="3"/>
  <c r="AI3" i="3"/>
  <c r="AI2" i="3"/>
  <c r="AI358" i="3"/>
  <c r="AI357" i="3"/>
  <c r="AI51" i="3"/>
  <c r="AI50" i="3"/>
  <c r="AI19" i="3"/>
  <c r="AI430" i="3"/>
  <c r="AI433" i="3"/>
  <c r="AI434" i="3"/>
  <c r="AI359" i="3"/>
  <c r="AI352" i="3"/>
  <c r="AI258" i="3"/>
  <c r="AI92" i="3"/>
  <c r="AI49" i="3"/>
  <c r="AI20" i="3"/>
  <c r="AI4" i="3"/>
  <c r="AI438" i="3"/>
  <c r="AI440" i="3"/>
  <c r="AI439" i="3"/>
  <c r="AI432" i="3"/>
  <c r="AI362" i="3"/>
  <c r="AI360" i="3"/>
  <c r="AI364" i="3"/>
  <c r="AI353" i="3"/>
  <c r="AI356" i="3"/>
  <c r="AI351" i="3"/>
  <c r="AI348" i="3"/>
  <c r="AI340" i="3"/>
  <c r="AI339" i="3"/>
  <c r="AI331" i="3"/>
  <c r="AI329" i="3"/>
  <c r="AI326" i="3"/>
  <c r="AI324" i="3"/>
  <c r="AI321" i="3"/>
  <c r="AI318" i="3"/>
  <c r="AI314" i="3"/>
  <c r="AI311" i="3"/>
  <c r="AI308" i="3"/>
  <c r="AI306" i="3"/>
  <c r="AI298" i="3"/>
  <c r="AI299" i="3"/>
  <c r="AI302" i="3"/>
  <c r="AI292" i="3"/>
  <c r="AI290" i="3"/>
  <c r="AI291" i="3"/>
  <c r="AI295" i="3"/>
  <c r="AI289" i="3"/>
  <c r="AI287" i="3"/>
  <c r="AI285" i="3"/>
  <c r="AI282" i="3"/>
  <c r="AI283" i="3"/>
  <c r="AI280" i="3"/>
  <c r="AI278" i="3"/>
  <c r="AI161" i="3"/>
  <c r="AI160" i="3"/>
  <c r="AI156" i="3"/>
  <c r="AI102" i="3"/>
  <c r="AI106" i="3"/>
  <c r="AI104" i="3"/>
  <c r="AI105" i="3"/>
  <c r="AI97" i="3"/>
  <c r="AI99" i="3"/>
  <c r="AI98" i="3"/>
  <c r="AI90" i="3"/>
  <c r="AI83" i="3"/>
  <c r="AI84" i="3"/>
  <c r="AI82" i="3"/>
  <c r="AI77" i="3"/>
  <c r="AI79" i="3"/>
  <c r="AI71" i="3"/>
  <c r="AI68" i="3"/>
  <c r="AI72" i="3"/>
  <c r="AI70" i="3"/>
  <c r="AI62" i="3"/>
  <c r="AI63" i="3"/>
  <c r="AI60" i="3"/>
  <c r="AI54" i="3"/>
  <c r="AI45" i="3"/>
  <c r="AI47" i="3"/>
  <c r="AI40" i="3"/>
  <c r="AI41" i="3"/>
  <c r="AI31" i="3"/>
  <c r="AI25" i="3"/>
  <c r="AI21" i="3"/>
  <c r="AI5" i="3"/>
  <c r="AI6" i="3"/>
  <c r="H92" i="5"/>
  <c r="H93" i="5"/>
  <c r="H94" i="5"/>
  <c r="H95" i="5"/>
  <c r="G93" i="5"/>
  <c r="G94" i="5"/>
  <c r="G95" i="5"/>
  <c r="G92" i="5"/>
  <c r="AW20" i="4" l="1"/>
  <c r="AW38" i="4"/>
  <c r="AW19" i="4"/>
  <c r="AW33" i="4"/>
  <c r="AW56" i="4"/>
  <c r="AW13" i="4"/>
  <c r="AW18" i="4"/>
  <c r="AB5" i="4"/>
  <c r="AB14" i="4"/>
  <c r="AB13" i="4"/>
  <c r="AB8" i="4"/>
  <c r="AB29" i="4"/>
  <c r="AB25" i="4"/>
  <c r="AB56" i="4"/>
  <c r="AW29" i="4"/>
  <c r="AB6" i="4"/>
  <c r="AB15" i="4"/>
  <c r="AB26" i="4"/>
  <c r="AB19" i="4"/>
  <c r="AB30" i="4"/>
  <c r="AB17" i="4"/>
  <c r="AB21" i="4"/>
  <c r="AB20" i="4"/>
  <c r="AB12" i="4"/>
  <c r="AB16" i="4"/>
  <c r="AB28" i="4"/>
  <c r="AB18" i="4"/>
  <c r="AB31" i="4"/>
  <c r="AW26" i="4"/>
  <c r="AB22" i="4"/>
  <c r="AW5" i="4"/>
  <c r="Z304" i="3"/>
  <c r="Z307" i="3"/>
  <c r="Z310" i="3"/>
  <c r="Z313" i="3"/>
  <c r="Z316" i="3"/>
  <c r="Z319" i="3"/>
  <c r="Z322" i="3"/>
  <c r="Z325" i="3"/>
  <c r="Z328" i="3"/>
  <c r="Z332" i="3"/>
  <c r="Z336" i="3"/>
  <c r="Z337" i="3"/>
  <c r="Z342" i="3"/>
  <c r="Z345" i="3"/>
  <c r="Z346" i="3"/>
  <c r="D415" i="6"/>
  <c r="D416" i="6"/>
  <c r="D417" i="6"/>
  <c r="D418" i="6"/>
  <c r="D419" i="6"/>
  <c r="D420" i="6"/>
  <c r="D421" i="6"/>
  <c r="D422" i="6"/>
  <c r="D423" i="6"/>
  <c r="D424" i="6"/>
  <c r="D425" i="6"/>
  <c r="D426" i="6"/>
  <c r="D427" i="6"/>
  <c r="D428" i="6"/>
  <c r="D429" i="6"/>
  <c r="D430" i="6"/>
  <c r="D431" i="6"/>
  <c r="D432" i="6"/>
  <c r="D433" i="6"/>
  <c r="D434" i="6"/>
  <c r="D435" i="6"/>
  <c r="D436" i="6"/>
  <c r="D437" i="6"/>
  <c r="D438" i="6"/>
  <c r="D439" i="6"/>
  <c r="D440" i="6"/>
  <c r="D441" i="6"/>
  <c r="D442" i="6"/>
  <c r="D443" i="6"/>
  <c r="D444" i="6"/>
  <c r="D445" i="6"/>
  <c r="D446" i="6"/>
  <c r="D447" i="6"/>
  <c r="D448" i="6"/>
  <c r="D449" i="6"/>
  <c r="D450" i="6"/>
  <c r="D404" i="6"/>
  <c r="D405" i="6"/>
  <c r="D406" i="6"/>
  <c r="D407" i="6"/>
  <c r="D408" i="6"/>
  <c r="D409" i="6"/>
  <c r="D410" i="6"/>
  <c r="D411" i="6"/>
  <c r="D412" i="6"/>
  <c r="D413" i="6"/>
  <c r="D414" i="6"/>
  <c r="D403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D306" i="6"/>
  <c r="D307" i="6"/>
  <c r="D308" i="6"/>
  <c r="D309" i="6"/>
  <c r="D310" i="6"/>
  <c r="D311" i="6"/>
  <c r="D312" i="6"/>
  <c r="D313" i="6"/>
  <c r="D314" i="6"/>
  <c r="D315" i="6"/>
  <c r="D316" i="6"/>
  <c r="D317" i="6"/>
  <c r="D318" i="6"/>
  <c r="D319" i="6"/>
  <c r="D320" i="6"/>
  <c r="D321" i="6"/>
  <c r="D322" i="6"/>
  <c r="D323" i="6"/>
  <c r="D324" i="6"/>
  <c r="D325" i="6"/>
  <c r="D326" i="6"/>
  <c r="D327" i="6"/>
  <c r="D328" i="6"/>
  <c r="D329" i="6"/>
  <c r="D330" i="6"/>
  <c r="D331" i="6"/>
  <c r="D332" i="6"/>
  <c r="D333" i="6"/>
  <c r="D334" i="6"/>
  <c r="D335" i="6"/>
  <c r="D336" i="6"/>
  <c r="D337" i="6"/>
  <c r="D338" i="6"/>
  <c r="D339" i="6"/>
  <c r="D340" i="6"/>
  <c r="D341" i="6"/>
  <c r="D342" i="6"/>
  <c r="D343" i="6"/>
  <c r="D344" i="6"/>
  <c r="D345" i="6"/>
  <c r="D346" i="6"/>
  <c r="D347" i="6"/>
  <c r="D348" i="6"/>
  <c r="D349" i="6"/>
  <c r="D350" i="6"/>
  <c r="D351" i="6"/>
  <c r="D352" i="6"/>
  <c r="D353" i="6"/>
  <c r="D354" i="6"/>
  <c r="D355" i="6"/>
  <c r="D356" i="6"/>
  <c r="D357" i="6"/>
  <c r="D358" i="6"/>
  <c r="D359" i="6"/>
  <c r="D360" i="6"/>
  <c r="D361" i="6"/>
  <c r="D362" i="6"/>
  <c r="D363" i="6"/>
  <c r="D364" i="6"/>
  <c r="D365" i="6"/>
  <c r="D366" i="6"/>
  <c r="D367" i="6"/>
  <c r="D368" i="6"/>
  <c r="D369" i="6"/>
  <c r="D370" i="6"/>
  <c r="D371" i="6"/>
  <c r="D372" i="6"/>
  <c r="D373" i="6"/>
  <c r="D374" i="6"/>
  <c r="D375" i="6"/>
  <c r="D376" i="6"/>
  <c r="D377" i="6"/>
  <c r="D378" i="6"/>
  <c r="D379" i="6"/>
  <c r="D380" i="6"/>
  <c r="D381" i="6"/>
  <c r="D382" i="6"/>
  <c r="D383" i="6"/>
  <c r="D384" i="6"/>
  <c r="D385" i="6"/>
  <c r="D386" i="6"/>
  <c r="D387" i="6"/>
  <c r="D388" i="6"/>
  <c r="D389" i="6"/>
  <c r="D390" i="6"/>
  <c r="D391" i="6"/>
  <c r="D392" i="6"/>
  <c r="D393" i="6"/>
  <c r="D394" i="6"/>
  <c r="D395" i="6"/>
  <c r="D396" i="6"/>
  <c r="D397" i="6"/>
  <c r="D398" i="6"/>
  <c r="D399" i="6"/>
  <c r="D400" i="6"/>
  <c r="D401" i="6"/>
  <c r="D402" i="6"/>
  <c r="D207" i="6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2" i="6"/>
  <c r="J35" i="4"/>
  <c r="J36" i="4"/>
  <c r="J23" i="4"/>
  <c r="J2" i="4"/>
  <c r="C373" i="3"/>
  <c r="C374" i="3"/>
  <c r="C155" i="3"/>
  <c r="C154" i="3"/>
  <c r="C288" i="3"/>
  <c r="C287" i="3"/>
  <c r="C29" i="3"/>
  <c r="C27" i="3"/>
  <c r="C28" i="3"/>
  <c r="C372" i="3"/>
  <c r="C64" i="3"/>
  <c r="C65" i="3"/>
  <c r="C66" i="3"/>
  <c r="C275" i="3"/>
  <c r="C274" i="3"/>
  <c r="C277" i="3"/>
  <c r="C55" i="3"/>
  <c r="C57" i="3"/>
  <c r="C40" i="3"/>
  <c r="C41" i="3"/>
  <c r="C42" i="3"/>
  <c r="C51" i="3"/>
  <c r="C50" i="3"/>
  <c r="C49" i="3"/>
  <c r="C45" i="3"/>
  <c r="C46" i="3"/>
  <c r="C84" i="3"/>
  <c r="C83" i="3"/>
  <c r="C80" i="3"/>
  <c r="C4" i="3"/>
  <c r="C5" i="3"/>
  <c r="C3" i="3"/>
  <c r="C32" i="3"/>
  <c r="C33" i="3"/>
  <c r="C161" i="3"/>
  <c r="C159" i="3"/>
  <c r="C106" i="3"/>
  <c r="C102" i="3"/>
  <c r="C104" i="3"/>
  <c r="C103" i="3"/>
  <c r="C100" i="3"/>
  <c r="C358" i="3"/>
  <c r="C357" i="3"/>
  <c r="C359" i="3"/>
  <c r="C353" i="3"/>
  <c r="C354" i="3"/>
  <c r="C24" i="3"/>
  <c r="C23" i="3"/>
  <c r="C352" i="3"/>
  <c r="C351" i="3"/>
  <c r="C350" i="3"/>
  <c r="C34" i="3"/>
  <c r="Z240" i="3"/>
  <c r="Z243" i="3"/>
  <c r="Z233" i="3"/>
  <c r="Z260" i="3"/>
  <c r="Z455" i="3"/>
  <c r="Z401" i="3"/>
  <c r="Z405" i="3"/>
  <c r="Z400" i="3"/>
  <c r="Z407" i="3"/>
  <c r="Z409" i="3"/>
  <c r="Z406" i="3"/>
  <c r="Z411" i="3"/>
  <c r="Z415" i="3"/>
  <c r="Z417" i="3"/>
  <c r="Z416" i="3"/>
  <c r="Z423" i="3"/>
  <c r="Z422" i="3"/>
  <c r="Z418" i="3"/>
  <c r="Z420" i="3"/>
  <c r="Z111" i="3"/>
  <c r="Z113" i="3"/>
  <c r="Z120" i="3"/>
  <c r="Z110" i="3"/>
  <c r="Z73" i="3"/>
  <c r="Z281" i="3"/>
  <c r="Z59" i="3"/>
  <c r="Z300" i="3"/>
  <c r="Z369" i="3"/>
  <c r="Z255" i="3"/>
  <c r="Z294" i="3"/>
  <c r="Z437" i="3"/>
  <c r="Z15" i="3"/>
  <c r="Z383" i="3"/>
  <c r="Z284" i="3"/>
  <c r="Z431" i="3"/>
  <c r="Z36" i="3"/>
  <c r="Z89" i="3"/>
  <c r="Z96" i="3"/>
  <c r="Z13" i="3"/>
  <c r="Z61" i="3"/>
  <c r="Z75" i="3"/>
  <c r="Z256" i="3"/>
  <c r="Z295" i="3"/>
  <c r="Z301" i="3"/>
  <c r="Z438" i="3"/>
  <c r="Z257" i="3"/>
  <c r="Z303" i="3"/>
  <c r="Z436" i="3"/>
  <c r="Z158" i="3"/>
  <c r="Z149" i="3"/>
  <c r="Z349" i="3"/>
  <c r="Z26" i="3"/>
  <c r="Z58" i="3"/>
  <c r="Z74" i="3"/>
  <c r="Z94" i="3"/>
  <c r="Z101" i="3"/>
  <c r="Z293" i="3"/>
  <c r="Z355" i="3"/>
  <c r="Z363" i="3"/>
  <c r="Z429" i="3"/>
  <c r="Z2" i="3"/>
  <c r="Z30" i="3"/>
  <c r="Z48" i="3"/>
  <c r="Z81" i="3"/>
  <c r="Z157" i="3"/>
  <c r="Z286" i="3"/>
  <c r="Z56" i="3"/>
  <c r="Z69" i="3"/>
  <c r="Z279" i="3"/>
  <c r="Z39" i="3"/>
  <c r="Z276" i="3"/>
  <c r="Z309" i="3"/>
  <c r="Z312" i="3"/>
  <c r="Z305" i="3"/>
  <c r="Z315" i="3"/>
  <c r="Z317" i="3"/>
  <c r="Z320" i="3"/>
  <c r="Z323" i="3"/>
  <c r="Z327" i="3"/>
  <c r="Z330" i="3"/>
  <c r="Z333" i="3"/>
  <c r="Z338" i="3"/>
  <c r="Z341" i="3"/>
  <c r="Z344" i="3"/>
  <c r="Z347" i="3"/>
  <c r="Z334" i="3"/>
  <c r="Z384" i="3"/>
  <c r="Z435" i="3"/>
  <c r="Z116" i="3"/>
  <c r="Z118" i="3"/>
  <c r="Z114" i="3"/>
  <c r="Z109" i="3"/>
  <c r="Z107" i="3"/>
  <c r="Z112" i="3"/>
  <c r="Z108" i="3"/>
  <c r="Z121" i="3"/>
  <c r="Z126" i="3"/>
  <c r="Z127" i="3"/>
  <c r="Z122" i="3"/>
  <c r="Z125" i="3"/>
  <c r="Z123" i="3"/>
  <c r="Z124" i="3"/>
  <c r="Z141" i="3"/>
  <c r="Z135" i="3"/>
  <c r="Z144" i="3"/>
  <c r="Z137" i="3"/>
  <c r="Z139" i="3"/>
  <c r="Z136" i="3"/>
  <c r="Z138" i="3"/>
  <c r="Z162" i="3"/>
  <c r="Z167" i="3"/>
  <c r="Z163" i="3"/>
  <c r="Z170" i="3"/>
  <c r="Z165" i="3"/>
  <c r="Z168" i="3"/>
  <c r="Z175" i="3"/>
  <c r="Z183" i="3"/>
  <c r="Z182" i="3"/>
  <c r="Z187" i="3"/>
  <c r="Z178" i="3"/>
  <c r="Z189" i="3"/>
  <c r="Z179" i="3"/>
  <c r="Z184" i="3"/>
  <c r="Z196" i="3"/>
  <c r="Z194" i="3"/>
  <c r="Z192" i="3"/>
  <c r="Z190" i="3"/>
  <c r="Z193" i="3"/>
  <c r="Z191" i="3"/>
  <c r="Z197" i="3"/>
  <c r="Z211" i="3"/>
  <c r="Z204" i="3"/>
  <c r="Z206" i="3"/>
  <c r="Z210" i="3"/>
  <c r="Z212" i="3"/>
  <c r="Z208" i="3"/>
  <c r="Z205" i="3"/>
  <c r="Z223" i="3"/>
  <c r="Z229" i="3"/>
  <c r="Z220" i="3"/>
  <c r="Z231" i="3"/>
  <c r="Z228" i="3"/>
  <c r="Z227" i="3"/>
  <c r="Z219" i="3"/>
  <c r="Z238" i="3"/>
  <c r="Z239" i="3"/>
  <c r="Z235" i="3"/>
  <c r="Z232" i="3"/>
  <c r="Z264" i="3"/>
  <c r="Z267" i="3"/>
  <c r="Z261" i="3"/>
  <c r="Z262" i="3"/>
  <c r="Z266" i="3"/>
  <c r="Z265" i="3"/>
  <c r="Z462" i="3"/>
  <c r="Z460" i="3"/>
  <c r="Z454" i="3"/>
  <c r="Z463" i="3"/>
  <c r="Z456" i="3"/>
  <c r="Z459" i="3"/>
  <c r="Z388" i="3"/>
  <c r="Z387" i="3"/>
  <c r="Z391" i="3"/>
  <c r="Z390" i="3"/>
  <c r="Z386" i="3"/>
  <c r="Z385" i="3"/>
  <c r="Z389" i="3"/>
  <c r="Z117" i="3"/>
  <c r="Z115" i="3"/>
  <c r="Z119" i="3"/>
  <c r="Z128" i="3"/>
  <c r="Z134" i="3"/>
  <c r="Z131" i="3"/>
  <c r="Z129" i="3"/>
  <c r="Z133" i="3"/>
  <c r="Z130" i="3"/>
  <c r="Z132" i="3"/>
  <c r="Z148" i="3"/>
  <c r="Z143" i="3"/>
  <c r="Z147" i="3"/>
  <c r="Z142" i="3"/>
  <c r="Z140" i="3"/>
  <c r="Z145" i="3"/>
  <c r="Z146" i="3"/>
  <c r="Z172" i="3"/>
  <c r="Z164" i="3"/>
  <c r="Z169" i="3"/>
  <c r="Z174" i="3"/>
  <c r="Z171" i="3"/>
  <c r="Z166" i="3"/>
  <c r="Z173" i="3"/>
  <c r="Z186" i="3"/>
  <c r="Z185" i="3"/>
  <c r="Z177" i="3"/>
  <c r="Z181" i="3"/>
  <c r="Z180" i="3"/>
  <c r="Z176" i="3"/>
  <c r="Z188" i="3"/>
  <c r="Z200" i="3"/>
  <c r="Z202" i="3"/>
  <c r="Z195" i="3"/>
  <c r="Z199" i="3"/>
  <c r="Z203" i="3"/>
  <c r="Z201" i="3"/>
  <c r="Z198" i="3"/>
  <c r="Z216" i="3"/>
  <c r="Z215" i="3"/>
  <c r="Z217" i="3"/>
  <c r="Z213" i="3"/>
  <c r="Z209" i="3"/>
  <c r="Z214" i="3"/>
  <c r="Z207" i="3"/>
  <c r="Z225" i="3"/>
  <c r="Z226" i="3"/>
  <c r="Z221" i="3"/>
  <c r="Z222" i="3"/>
  <c r="Z218" i="3"/>
  <c r="Z224" i="3"/>
  <c r="Z230" i="3"/>
  <c r="Z236" i="3"/>
  <c r="Z237" i="3"/>
  <c r="Z241" i="3"/>
  <c r="Z234" i="3"/>
  <c r="Z245" i="3"/>
  <c r="Z242" i="3"/>
  <c r="Z244" i="3"/>
  <c r="Z270" i="3"/>
  <c r="Z271" i="3"/>
  <c r="Z268" i="3"/>
  <c r="Z263" i="3"/>
  <c r="Z272" i="3"/>
  <c r="Z273" i="3"/>
  <c r="Z269" i="3"/>
  <c r="Z464" i="3"/>
  <c r="Z466" i="3"/>
  <c r="Z467" i="3"/>
  <c r="Z458" i="3"/>
  <c r="Z465" i="3"/>
  <c r="Z457" i="3"/>
  <c r="Z461" i="3"/>
  <c r="Z392" i="3"/>
  <c r="Z396" i="3"/>
  <c r="Z395" i="3"/>
  <c r="Z393" i="3"/>
  <c r="Z394" i="3"/>
  <c r="Z397" i="3"/>
  <c r="Z398" i="3"/>
  <c r="Z403" i="3"/>
  <c r="Z404" i="3"/>
  <c r="Z399" i="3"/>
  <c r="Z408" i="3"/>
  <c r="Z412" i="3"/>
  <c r="Z402" i="3"/>
  <c r="Z410" i="3"/>
  <c r="Z421" i="3"/>
  <c r="Z425" i="3"/>
  <c r="Z426" i="3"/>
  <c r="Z427" i="3"/>
  <c r="Z419" i="3"/>
  <c r="Z428" i="3"/>
  <c r="Z424" i="3"/>
  <c r="Z7" i="3"/>
  <c r="Z10" i="3"/>
  <c r="Z44" i="3"/>
  <c r="Z53" i="3"/>
  <c r="Z247" i="3"/>
  <c r="Z253" i="3"/>
  <c r="Z297" i="3"/>
  <c r="Z414" i="3"/>
  <c r="Z8" i="3"/>
  <c r="Z9" i="3"/>
  <c r="Z43" i="3"/>
  <c r="Z52" i="3"/>
  <c r="Z246" i="3"/>
  <c r="Z254" i="3"/>
  <c r="Z296" i="3"/>
  <c r="Z413" i="3"/>
  <c r="Z18" i="3"/>
  <c r="Z361" i="3"/>
  <c r="Z432" i="3"/>
  <c r="Z88" i="3"/>
  <c r="Z151" i="3"/>
  <c r="Z251" i="3"/>
  <c r="Z360" i="3"/>
  <c r="Z152" i="3"/>
  <c r="Z72" i="3"/>
  <c r="Z93" i="3"/>
  <c r="Z290" i="3"/>
  <c r="Z370" i="3"/>
  <c r="Z68" i="3"/>
  <c r="Z259" i="3"/>
  <c r="Z282" i="3"/>
  <c r="Z299" i="3"/>
  <c r="Z440" i="3"/>
  <c r="Z308" i="3"/>
  <c r="Z311" i="3"/>
  <c r="Z306" i="3"/>
  <c r="Z314" i="3"/>
  <c r="Z318" i="3"/>
  <c r="Z321" i="3"/>
  <c r="Z324" i="3"/>
  <c r="Z326" i="3"/>
  <c r="Z329" i="3"/>
  <c r="Z331" i="3"/>
  <c r="Z339" i="3"/>
  <c r="Z340" i="3"/>
  <c r="Z343" i="3"/>
  <c r="Z348" i="3"/>
  <c r="Z335" i="3"/>
  <c r="Z22" i="3"/>
  <c r="Z95" i="3"/>
  <c r="Z291" i="3"/>
  <c r="Z362" i="3"/>
  <c r="Z382" i="3"/>
  <c r="Z76" i="3"/>
  <c r="Z252" i="3"/>
  <c r="Z380" i="3"/>
  <c r="Z298" i="3"/>
  <c r="Z430" i="3"/>
  <c r="Z38" i="3"/>
  <c r="Z99" i="3"/>
  <c r="Z153" i="3"/>
  <c r="Z258" i="3"/>
  <c r="Z283" i="3"/>
  <c r="Z376" i="3"/>
  <c r="Z63" i="3"/>
  <c r="Z78" i="3"/>
  <c r="Z12" i="3"/>
  <c r="Z62" i="3"/>
  <c r="Z21" i="3"/>
  <c r="Z71" i="3"/>
  <c r="Z433" i="3"/>
  <c r="Z91" i="3"/>
  <c r="Z97" i="3"/>
  <c r="Z292" i="3"/>
  <c r="Z367" i="3"/>
  <c r="Z249" i="3"/>
  <c r="Z77" i="3"/>
  <c r="Z434" i="3"/>
  <c r="Z16" i="3"/>
  <c r="Z85" i="3"/>
  <c r="Z379" i="3"/>
  <c r="Z302" i="3"/>
  <c r="Z439" i="3"/>
  <c r="Z160" i="3"/>
  <c r="Z25" i="3"/>
  <c r="Z60" i="3"/>
  <c r="Z79" i="3"/>
  <c r="Z98" i="3"/>
  <c r="Z105" i="3"/>
  <c r="Z289" i="3"/>
  <c r="Z356" i="3"/>
  <c r="Z364" i="3"/>
  <c r="Z6" i="3"/>
  <c r="Z31" i="3"/>
  <c r="Z47" i="3"/>
  <c r="Z82" i="3"/>
  <c r="Z156" i="3"/>
  <c r="Z285" i="3"/>
  <c r="Z54" i="3"/>
  <c r="Z70" i="3"/>
  <c r="Z280" i="3"/>
  <c r="Z278" i="3"/>
  <c r="Z375" i="3"/>
  <c r="Z87" i="3"/>
  <c r="Z368" i="3"/>
  <c r="Z20" i="3"/>
  <c r="Z366" i="3"/>
  <c r="Z11" i="3"/>
  <c r="Z35" i="3"/>
  <c r="Z250" i="3"/>
  <c r="Z248" i="3"/>
  <c r="Z19" i="3"/>
  <c r="Z17" i="3"/>
  <c r="Z86" i="3"/>
  <c r="Z378" i="3"/>
  <c r="Z381" i="3"/>
  <c r="Z365" i="3"/>
  <c r="Z90" i="3"/>
  <c r="Z37" i="3"/>
  <c r="Z92" i="3"/>
  <c r="Z14" i="3"/>
  <c r="Z371" i="3"/>
  <c r="Z150" i="3"/>
  <c r="C345" i="3"/>
  <c r="C337" i="3"/>
  <c r="C336" i="3"/>
  <c r="C332" i="3"/>
  <c r="C328" i="3"/>
  <c r="C325" i="3"/>
  <c r="C322" i="3"/>
  <c r="C319" i="3"/>
  <c r="C316" i="3"/>
  <c r="C313" i="3"/>
  <c r="C310" i="3"/>
  <c r="C307" i="3"/>
  <c r="C304" i="3"/>
  <c r="C335" i="3"/>
  <c r="C334" i="3"/>
  <c r="C348" i="3"/>
  <c r="C347" i="3"/>
  <c r="C343" i="3"/>
  <c r="C344" i="3"/>
  <c r="C340" i="3"/>
  <c r="C341" i="3"/>
  <c r="C339" i="3"/>
  <c r="C338" i="3"/>
  <c r="C331" i="3"/>
  <c r="C333" i="3"/>
  <c r="C329" i="3"/>
  <c r="C330" i="3"/>
  <c r="C326" i="3"/>
  <c r="C327" i="3"/>
  <c r="C324" i="3"/>
  <c r="C323" i="3"/>
  <c r="C321" i="3"/>
  <c r="C320" i="3"/>
  <c r="C318" i="3"/>
  <c r="C317" i="3"/>
  <c r="C314" i="3"/>
  <c r="C315" i="3"/>
  <c r="C306" i="3"/>
  <c r="C305" i="3"/>
  <c r="C311" i="3"/>
  <c r="C312" i="3"/>
  <c r="C308" i="3"/>
  <c r="AI38" i="4"/>
  <c r="AH38" i="4"/>
  <c r="AI33" i="4"/>
  <c r="AH33" i="4"/>
  <c r="AI30" i="4"/>
  <c r="AH30" i="4"/>
  <c r="AI29" i="4"/>
  <c r="AH29" i="4"/>
  <c r="AI28" i="4"/>
  <c r="AH28" i="4"/>
  <c r="AI27" i="4"/>
  <c r="AH27" i="4"/>
  <c r="AI26" i="4"/>
  <c r="AH26" i="4"/>
  <c r="AI25" i="4"/>
  <c r="AH25" i="4"/>
  <c r="AI22" i="4"/>
  <c r="AH22" i="4"/>
  <c r="AI21" i="4"/>
  <c r="AH21" i="4"/>
  <c r="AI20" i="4"/>
  <c r="AH20" i="4"/>
  <c r="AI19" i="4"/>
  <c r="AH19" i="4"/>
  <c r="AI18" i="4"/>
  <c r="AH18" i="4"/>
  <c r="AI15" i="4"/>
  <c r="AH15" i="4"/>
  <c r="AI14" i="4"/>
  <c r="AH14" i="4"/>
  <c r="AI13" i="4"/>
  <c r="AH13" i="4"/>
  <c r="AI12" i="4"/>
  <c r="AH12" i="4"/>
  <c r="AI56" i="4"/>
  <c r="AH56" i="4"/>
  <c r="AI11" i="4"/>
  <c r="AH11" i="4"/>
  <c r="AI10" i="4"/>
  <c r="AH10" i="4"/>
  <c r="AI8" i="4"/>
  <c r="AH8" i="4"/>
  <c r="AI7" i="4"/>
  <c r="AH7" i="4"/>
  <c r="AI6" i="4"/>
  <c r="AH6" i="4"/>
  <c r="AI17" i="4"/>
  <c r="AH17" i="4"/>
  <c r="AI5" i="4"/>
  <c r="AH5" i="4"/>
  <c r="C278" i="3"/>
  <c r="C60" i="4"/>
  <c r="C6" i="4"/>
  <c r="C7" i="4"/>
  <c r="C8" i="4"/>
  <c r="C10" i="4"/>
  <c r="C11" i="4"/>
  <c r="C56" i="4"/>
  <c r="C12" i="4"/>
  <c r="C13" i="4"/>
  <c r="C14" i="4"/>
  <c r="C15" i="4"/>
  <c r="C16" i="4"/>
  <c r="C18" i="4"/>
  <c r="C19" i="4"/>
  <c r="C20" i="4"/>
  <c r="C21" i="4"/>
  <c r="C22" i="4"/>
  <c r="C25" i="4"/>
  <c r="C26" i="4"/>
  <c r="C27" i="4"/>
  <c r="C28" i="4"/>
  <c r="C57" i="4"/>
  <c r="C29" i="4"/>
  <c r="C30" i="4"/>
  <c r="C31" i="4"/>
  <c r="C58" i="4"/>
  <c r="C33" i="4"/>
  <c r="C38" i="4"/>
  <c r="C59" i="4"/>
  <c r="C5" i="4"/>
  <c r="C64" i="4"/>
  <c r="C17" i="4"/>
  <c r="C35" i="4"/>
  <c r="C34" i="4"/>
  <c r="C32" i="4"/>
  <c r="C24" i="4"/>
  <c r="C37" i="4"/>
  <c r="C63" i="4"/>
  <c r="C3" i="4"/>
  <c r="C9" i="4"/>
  <c r="C4" i="4"/>
  <c r="C2" i="4"/>
  <c r="C61" i="4"/>
  <c r="C23" i="4"/>
  <c r="C62" i="4"/>
  <c r="C36" i="4"/>
  <c r="C61" i="3"/>
  <c r="C63" i="3"/>
  <c r="C62" i="3"/>
  <c r="C73" i="3"/>
  <c r="C72" i="3"/>
  <c r="C68" i="3"/>
  <c r="C71" i="3"/>
  <c r="C75" i="3"/>
  <c r="C76" i="3"/>
  <c r="C78" i="3"/>
  <c r="C77" i="3"/>
  <c r="C96" i="3"/>
  <c r="C93" i="3"/>
  <c r="C95" i="3"/>
  <c r="C99" i="3"/>
  <c r="C97" i="3"/>
  <c r="C150" i="3"/>
  <c r="C151" i="3"/>
  <c r="C152" i="3"/>
  <c r="C153" i="3"/>
  <c r="C255" i="3"/>
  <c r="C256" i="3"/>
  <c r="C259" i="3"/>
  <c r="C258" i="3"/>
  <c r="C281" i="3"/>
  <c r="C284" i="3"/>
  <c r="C282" i="3"/>
  <c r="C283" i="3"/>
  <c r="C294" i="3"/>
  <c r="C295" i="3"/>
  <c r="C290" i="3"/>
  <c r="C291" i="3"/>
  <c r="C292" i="3"/>
  <c r="C300" i="3"/>
  <c r="C301" i="3"/>
  <c r="C299" i="3"/>
  <c r="C298" i="3"/>
  <c r="C361" i="3"/>
  <c r="C360" i="3"/>
  <c r="C362" i="3"/>
  <c r="C431" i="3"/>
  <c r="C432" i="3"/>
  <c r="C430" i="3"/>
  <c r="C433" i="3"/>
  <c r="C434" i="3"/>
  <c r="C437" i="3"/>
  <c r="C438" i="3"/>
  <c r="C440" i="3"/>
  <c r="C257" i="3"/>
  <c r="C303" i="3"/>
  <c r="C302" i="3"/>
  <c r="C436" i="3"/>
  <c r="C439" i="3"/>
  <c r="C158" i="3"/>
  <c r="C160" i="3"/>
  <c r="C149" i="3"/>
  <c r="C349" i="3"/>
  <c r="C26" i="3"/>
  <c r="C25" i="3"/>
  <c r="C58" i="3"/>
  <c r="C60" i="3"/>
  <c r="C74" i="3"/>
  <c r="C79" i="3"/>
  <c r="C94" i="3"/>
  <c r="C98" i="3"/>
  <c r="C101" i="3"/>
  <c r="C105" i="3"/>
  <c r="C293" i="3"/>
  <c r="C289" i="3"/>
  <c r="C355" i="3"/>
  <c r="C356" i="3"/>
  <c r="C363" i="3"/>
  <c r="C364" i="3"/>
  <c r="C429" i="3"/>
  <c r="C2" i="3"/>
  <c r="C6" i="3"/>
  <c r="C30" i="3"/>
  <c r="C31" i="3"/>
  <c r="C48" i="3"/>
  <c r="C47" i="3"/>
  <c r="C81" i="3"/>
  <c r="C82" i="3"/>
  <c r="C157" i="3"/>
  <c r="C156" i="3"/>
  <c r="C286" i="3"/>
  <c r="C285" i="3"/>
  <c r="C56" i="3"/>
  <c r="C54" i="3"/>
  <c r="C69" i="3"/>
  <c r="C70" i="3"/>
  <c r="C279" i="3"/>
  <c r="C280" i="3"/>
  <c r="C39" i="3"/>
  <c r="C67" i="3"/>
  <c r="C276" i="3"/>
  <c r="C309" i="3"/>
  <c r="C91" i="3"/>
  <c r="C90" i="3"/>
  <c r="C92" i="3"/>
  <c r="C18" i="3"/>
  <c r="C21" i="3"/>
  <c r="C20" i="3"/>
  <c r="C19" i="3"/>
  <c r="C377" i="3"/>
  <c r="C13" i="3"/>
  <c r="C12" i="3"/>
  <c r="C11" i="3"/>
  <c r="C15" i="3"/>
  <c r="C22" i="3"/>
  <c r="C16" i="3"/>
  <c r="C17" i="3"/>
  <c r="C36" i="3"/>
  <c r="C38" i="3"/>
  <c r="C35" i="3"/>
  <c r="C37" i="3"/>
  <c r="C89" i="3"/>
  <c r="C85" i="3"/>
  <c r="C86" i="3"/>
  <c r="C252" i="3"/>
  <c r="C248" i="3"/>
  <c r="C369" i="3"/>
  <c r="C370" i="3"/>
  <c r="C367" i="3"/>
  <c r="C366" i="3"/>
  <c r="C365" i="3"/>
  <c r="C384" i="3"/>
  <c r="C380" i="3"/>
  <c r="C379" i="3"/>
  <c r="C378" i="3"/>
  <c r="C376" i="3"/>
  <c r="C375" i="3"/>
  <c r="C14" i="3"/>
  <c r="C88" i="3"/>
  <c r="C87" i="3"/>
  <c r="C251" i="3"/>
  <c r="C249" i="3"/>
  <c r="C250" i="3"/>
  <c r="C371" i="3"/>
  <c r="C368" i="3"/>
  <c r="C383" i="3"/>
  <c r="C382" i="3"/>
  <c r="C381" i="3"/>
  <c r="C342" i="3"/>
  <c r="C346" i="3"/>
  <c r="C435" i="3"/>
  <c r="C116" i="3"/>
  <c r="C118" i="3"/>
  <c r="C114" i="3"/>
  <c r="C109" i="3"/>
  <c r="C107" i="3"/>
  <c r="C112" i="3"/>
  <c r="C108" i="3"/>
  <c r="C121" i="3"/>
  <c r="C126" i="3"/>
  <c r="C127" i="3"/>
  <c r="C122" i="3"/>
  <c r="C125" i="3"/>
  <c r="C123" i="3"/>
  <c r="C124" i="3"/>
  <c r="C141" i="3"/>
  <c r="C135" i="3"/>
  <c r="C144" i="3"/>
  <c r="C137" i="3"/>
  <c r="C139" i="3"/>
  <c r="C136" i="3"/>
  <c r="C138" i="3"/>
  <c r="C162" i="3"/>
  <c r="C167" i="3"/>
  <c r="C163" i="3"/>
  <c r="C170" i="3"/>
  <c r="C165" i="3"/>
  <c r="C168" i="3"/>
  <c r="C175" i="3"/>
  <c r="C183" i="3"/>
  <c r="C182" i="3"/>
  <c r="C187" i="3"/>
  <c r="C178" i="3"/>
  <c r="C189" i="3"/>
  <c r="C179" i="3"/>
  <c r="C184" i="3"/>
  <c r="C196" i="3"/>
  <c r="C194" i="3"/>
  <c r="C192" i="3"/>
  <c r="C190" i="3"/>
  <c r="C193" i="3"/>
  <c r="C191" i="3"/>
  <c r="C197" i="3"/>
  <c r="C211" i="3"/>
  <c r="C204" i="3"/>
  <c r="C206" i="3"/>
  <c r="C210" i="3"/>
  <c r="C212" i="3"/>
  <c r="C208" i="3"/>
  <c r="C205" i="3"/>
  <c r="C223" i="3"/>
  <c r="C229" i="3"/>
  <c r="C220" i="3"/>
  <c r="C231" i="3"/>
  <c r="C228" i="3"/>
  <c r="C227" i="3"/>
  <c r="C219" i="3"/>
  <c r="C238" i="3"/>
  <c r="C239" i="3"/>
  <c r="C235" i="3"/>
  <c r="C232" i="3"/>
  <c r="C240" i="3"/>
  <c r="C243" i="3"/>
  <c r="C233" i="3"/>
  <c r="C264" i="3"/>
  <c r="C267" i="3"/>
  <c r="C261" i="3"/>
  <c r="C262" i="3"/>
  <c r="C266" i="3"/>
  <c r="C265" i="3"/>
  <c r="C260" i="3"/>
  <c r="C462" i="3"/>
  <c r="C460" i="3"/>
  <c r="C454" i="3"/>
  <c r="C463" i="3"/>
  <c r="C455" i="3"/>
  <c r="C456" i="3"/>
  <c r="C459" i="3"/>
  <c r="C388" i="3"/>
  <c r="C387" i="3"/>
  <c r="C391" i="3"/>
  <c r="C390" i="3"/>
  <c r="C386" i="3"/>
  <c r="C385" i="3"/>
  <c r="C389" i="3"/>
  <c r="C401" i="3"/>
  <c r="C405" i="3"/>
  <c r="C400" i="3"/>
  <c r="C407" i="3"/>
  <c r="C409" i="3"/>
  <c r="C406" i="3"/>
  <c r="C411" i="3"/>
  <c r="C415" i="3"/>
  <c r="C417" i="3"/>
  <c r="C416" i="3"/>
  <c r="C423" i="3"/>
  <c r="C422" i="3"/>
  <c r="C418" i="3"/>
  <c r="C420" i="3"/>
  <c r="C111" i="3"/>
  <c r="C113" i="3"/>
  <c r="C120" i="3"/>
  <c r="C110" i="3"/>
  <c r="C117" i="3"/>
  <c r="C115" i="3"/>
  <c r="C119" i="3"/>
  <c r="C128" i="3"/>
  <c r="C134" i="3"/>
  <c r="C131" i="3"/>
  <c r="C129" i="3"/>
  <c r="C133" i="3"/>
  <c r="C130" i="3"/>
  <c r="C132" i="3"/>
  <c r="C148" i="3"/>
  <c r="C143" i="3"/>
  <c r="C147" i="3"/>
  <c r="C142" i="3"/>
  <c r="C140" i="3"/>
  <c r="C145" i="3"/>
  <c r="C146" i="3"/>
  <c r="C172" i="3"/>
  <c r="C164" i="3"/>
  <c r="C169" i="3"/>
  <c r="C174" i="3"/>
  <c r="C171" i="3"/>
  <c r="C166" i="3"/>
  <c r="C173" i="3"/>
  <c r="C186" i="3"/>
  <c r="C185" i="3"/>
  <c r="C177" i="3"/>
  <c r="C181" i="3"/>
  <c r="C180" i="3"/>
  <c r="C176" i="3"/>
  <c r="C188" i="3"/>
  <c r="C200" i="3"/>
  <c r="C202" i="3"/>
  <c r="C195" i="3"/>
  <c r="C199" i="3"/>
  <c r="C203" i="3"/>
  <c r="C201" i="3"/>
  <c r="C198" i="3"/>
  <c r="C216" i="3"/>
  <c r="C215" i="3"/>
  <c r="C217" i="3"/>
  <c r="C213" i="3"/>
  <c r="C209" i="3"/>
  <c r="C214" i="3"/>
  <c r="C207" i="3"/>
  <c r="C225" i="3"/>
  <c r="C226" i="3"/>
  <c r="C221" i="3"/>
  <c r="C222" i="3"/>
  <c r="C218" i="3"/>
  <c r="C224" i="3"/>
  <c r="C230" i="3"/>
  <c r="C236" i="3"/>
  <c r="C237" i="3"/>
  <c r="C241" i="3"/>
  <c r="C234" i="3"/>
  <c r="C245" i="3"/>
  <c r="C242" i="3"/>
  <c r="C244" i="3"/>
  <c r="C270" i="3"/>
  <c r="C271" i="3"/>
  <c r="C268" i="3"/>
  <c r="C263" i="3"/>
  <c r="C272" i="3"/>
  <c r="C273" i="3"/>
  <c r="C269" i="3"/>
  <c r="C464" i="3"/>
  <c r="C466" i="3"/>
  <c r="C467" i="3"/>
  <c r="C458" i="3"/>
  <c r="C465" i="3"/>
  <c r="C457" i="3"/>
  <c r="C461" i="3"/>
  <c r="C392" i="3"/>
  <c r="C396" i="3"/>
  <c r="C395" i="3"/>
  <c r="C393" i="3"/>
  <c r="C394" i="3"/>
  <c r="C397" i="3"/>
  <c r="C398" i="3"/>
  <c r="C403" i="3"/>
  <c r="C404" i="3"/>
  <c r="C399" i="3"/>
  <c r="C408" i="3"/>
  <c r="C412" i="3"/>
  <c r="C402" i="3"/>
  <c r="C410" i="3"/>
  <c r="C421" i="3"/>
  <c r="C425" i="3"/>
  <c r="C426" i="3"/>
  <c r="C427" i="3"/>
  <c r="C419" i="3"/>
  <c r="C428" i="3"/>
  <c r="C424" i="3"/>
  <c r="C8" i="3"/>
  <c r="C9" i="3"/>
  <c r="C43" i="3"/>
  <c r="C52" i="3"/>
  <c r="C246" i="3"/>
  <c r="C254" i="3"/>
  <c r="C296" i="3"/>
  <c r="C413" i="3"/>
  <c r="C7" i="3"/>
  <c r="C10" i="3"/>
  <c r="C44" i="3"/>
  <c r="C53" i="3"/>
  <c r="C247" i="3"/>
  <c r="C253" i="3"/>
  <c r="C297" i="3"/>
  <c r="C414" i="3"/>
  <c r="C59" i="3"/>
  <c r="N6" i="4" l="1"/>
  <c r="N8" i="4"/>
  <c r="N56" i="4"/>
  <c r="N12" i="4"/>
  <c r="N13" i="4"/>
  <c r="N14" i="4"/>
  <c r="N15" i="4"/>
  <c r="N16" i="4"/>
  <c r="N18" i="4"/>
  <c r="N19" i="4"/>
  <c r="N20" i="4"/>
  <c r="N21" i="4"/>
  <c r="N22" i="4"/>
  <c r="N25" i="4"/>
  <c r="N26" i="4"/>
  <c r="N28" i="4"/>
  <c r="N29" i="4"/>
  <c r="N30" i="4"/>
  <c r="N31" i="4"/>
  <c r="N5" i="4"/>
  <c r="N17" i="4"/>
  <c r="N35" i="4"/>
  <c r="N34" i="4"/>
  <c r="J34" i="4" s="1"/>
  <c r="Y34" i="4" s="1"/>
  <c r="N32" i="4"/>
  <c r="N24" i="4"/>
  <c r="J24" i="4" s="1"/>
  <c r="Y24" i="4" s="1"/>
  <c r="N37" i="4"/>
  <c r="J37" i="4" s="1"/>
  <c r="Y37" i="4" s="1"/>
  <c r="N3" i="4"/>
  <c r="N9" i="4"/>
  <c r="N4" i="4"/>
  <c r="N2" i="4"/>
  <c r="N23" i="4"/>
  <c r="N36" i="4"/>
  <c r="M6" i="4"/>
  <c r="M8" i="4"/>
  <c r="M56" i="4"/>
  <c r="M12" i="4"/>
  <c r="M13" i="4"/>
  <c r="M14" i="4"/>
  <c r="M15" i="4"/>
  <c r="M16" i="4"/>
  <c r="M18" i="4"/>
  <c r="M19" i="4"/>
  <c r="M20" i="4"/>
  <c r="M21" i="4"/>
  <c r="M22" i="4"/>
  <c r="M25" i="4"/>
  <c r="M26" i="4"/>
  <c r="M28" i="4"/>
  <c r="M29" i="4"/>
  <c r="M30" i="4"/>
  <c r="M31" i="4"/>
  <c r="M5" i="4"/>
  <c r="M17" i="4"/>
  <c r="M35" i="4"/>
  <c r="M34" i="4"/>
  <c r="M32" i="4"/>
  <c r="M24" i="4"/>
  <c r="M37" i="4"/>
  <c r="M3" i="4"/>
  <c r="M9" i="4"/>
  <c r="M4" i="4"/>
  <c r="M2" i="4"/>
  <c r="M23" i="4"/>
  <c r="M36" i="4"/>
  <c r="AN376" i="3"/>
  <c r="AD376" i="3" s="1"/>
  <c r="AO376" i="3"/>
  <c r="AF376" i="3" s="1"/>
  <c r="AP376" i="3"/>
  <c r="AE376" i="3" s="1"/>
  <c r="AQ376" i="3"/>
  <c r="AG376" i="3" s="1"/>
  <c r="AQ375" i="3"/>
  <c r="AG375" i="3" s="1"/>
  <c r="AP375" i="3"/>
  <c r="AE375" i="3" s="1"/>
  <c r="AO375" i="3"/>
  <c r="AF375" i="3" s="1"/>
  <c r="AN375" i="3"/>
  <c r="AD375" i="3" s="1"/>
  <c r="AI375" i="3" l="1"/>
  <c r="AI376" i="3"/>
  <c r="AQ378" i="3"/>
  <c r="AG378" i="3" s="1"/>
  <c r="AP378" i="3"/>
  <c r="AE378" i="3" s="1"/>
  <c r="AO378" i="3"/>
  <c r="AF378" i="3" s="1"/>
  <c r="AN378" i="3"/>
  <c r="AD378" i="3" s="1"/>
  <c r="AQ379" i="3"/>
  <c r="AG379" i="3" s="1"/>
  <c r="AP379" i="3"/>
  <c r="AE379" i="3" s="1"/>
  <c r="AO379" i="3"/>
  <c r="AF379" i="3" s="1"/>
  <c r="AN379" i="3"/>
  <c r="AD379" i="3" s="1"/>
  <c r="AQ380" i="3"/>
  <c r="AG380" i="3" s="1"/>
  <c r="AP380" i="3"/>
  <c r="AE380" i="3" s="1"/>
  <c r="AO380" i="3"/>
  <c r="AF380" i="3" s="1"/>
  <c r="AN380" i="3"/>
  <c r="AD380" i="3" s="1"/>
  <c r="AQ384" i="3"/>
  <c r="AG384" i="3" s="1"/>
  <c r="AP384" i="3"/>
  <c r="AE384" i="3" s="1"/>
  <c r="AO384" i="3"/>
  <c r="AF384" i="3" s="1"/>
  <c r="AN384" i="3"/>
  <c r="AD384" i="3" s="1"/>
  <c r="AN11" i="3"/>
  <c r="AD11" i="3" s="1"/>
  <c r="AO11" i="3"/>
  <c r="AF11" i="3" s="1"/>
  <c r="AP11" i="3"/>
  <c r="AE11" i="3" s="1"/>
  <c r="AQ11" i="3"/>
  <c r="AQ12" i="3"/>
  <c r="AG12" i="3" s="1"/>
  <c r="AP12" i="3"/>
  <c r="AE12" i="3" s="1"/>
  <c r="AO12" i="3"/>
  <c r="AF12" i="3" s="1"/>
  <c r="AN12" i="3"/>
  <c r="AD12" i="3" s="1"/>
  <c r="AQ13" i="3"/>
  <c r="AG13" i="3" s="1"/>
  <c r="AP13" i="3"/>
  <c r="AE13" i="3" s="1"/>
  <c r="AO13" i="3"/>
  <c r="AF13" i="3" s="1"/>
  <c r="AN13" i="3"/>
  <c r="AD13" i="3" s="1"/>
  <c r="AQ381" i="3"/>
  <c r="AG381" i="3" s="1"/>
  <c r="AP381" i="3"/>
  <c r="AE381" i="3" s="1"/>
  <c r="AO381" i="3"/>
  <c r="AF381" i="3" s="1"/>
  <c r="AN381" i="3"/>
  <c r="AD381" i="3" s="1"/>
  <c r="AQ382" i="3"/>
  <c r="AG382" i="3" s="1"/>
  <c r="AP382" i="3"/>
  <c r="AE382" i="3" s="1"/>
  <c r="AO382" i="3"/>
  <c r="AF382" i="3" s="1"/>
  <c r="AN382" i="3"/>
  <c r="AD382" i="3" s="1"/>
  <c r="AQ383" i="3"/>
  <c r="AG383" i="3" s="1"/>
  <c r="AP383" i="3"/>
  <c r="AE383" i="3" s="1"/>
  <c r="AO383" i="3"/>
  <c r="AF383" i="3" s="1"/>
  <c r="AN383" i="3"/>
  <c r="AD383" i="3" s="1"/>
  <c r="AQ250" i="3"/>
  <c r="AG250" i="3" s="1"/>
  <c r="AP250" i="3"/>
  <c r="AE250" i="3" s="1"/>
  <c r="AO250" i="3"/>
  <c r="AF250" i="3" s="1"/>
  <c r="AN250" i="3"/>
  <c r="AD250" i="3" s="1"/>
  <c r="AQ249" i="3"/>
  <c r="AG249" i="3" s="1"/>
  <c r="AP249" i="3"/>
  <c r="AE249" i="3" s="1"/>
  <c r="AO249" i="3"/>
  <c r="AF249" i="3" s="1"/>
  <c r="AN249" i="3"/>
  <c r="AD249" i="3" s="1"/>
  <c r="AQ251" i="3"/>
  <c r="AG251" i="3" s="1"/>
  <c r="AP251" i="3"/>
  <c r="AE251" i="3" s="1"/>
  <c r="AO251" i="3"/>
  <c r="AF251" i="3" s="1"/>
  <c r="AN251" i="3"/>
  <c r="AD251" i="3" s="1"/>
  <c r="AQ14" i="3"/>
  <c r="AG14" i="3" s="1"/>
  <c r="AP14" i="3"/>
  <c r="AE14" i="3" s="1"/>
  <c r="AO14" i="3"/>
  <c r="AF14" i="3" s="1"/>
  <c r="AN14" i="3"/>
  <c r="AD14" i="3" s="1"/>
  <c r="AQ248" i="3"/>
  <c r="AG248" i="3" s="1"/>
  <c r="AQ252" i="3"/>
  <c r="AG252" i="3" s="1"/>
  <c r="AP248" i="3"/>
  <c r="AE248" i="3" s="1"/>
  <c r="AP252" i="3"/>
  <c r="AE252" i="3" s="1"/>
  <c r="AO248" i="3"/>
  <c r="AF248" i="3" s="1"/>
  <c r="AO252" i="3"/>
  <c r="AF252" i="3" s="1"/>
  <c r="AN248" i="3"/>
  <c r="AD248" i="3" s="1"/>
  <c r="AN252" i="3"/>
  <c r="AD252" i="3" s="1"/>
  <c r="AF36" i="3"/>
  <c r="AI248" i="3" l="1"/>
  <c r="AI11" i="3"/>
  <c r="AI252" i="3"/>
  <c r="AI249" i="3"/>
  <c r="AI383" i="3"/>
  <c r="AI381" i="3"/>
  <c r="AI12" i="3"/>
  <c r="AI384" i="3"/>
  <c r="AI13" i="3"/>
  <c r="AI251" i="3"/>
  <c r="AI250" i="3"/>
  <c r="AI382" i="3"/>
  <c r="AI380" i="3"/>
  <c r="AI378" i="3"/>
  <c r="AI14" i="3"/>
  <c r="AI379" i="3"/>
  <c r="J32" i="4"/>
  <c r="Y32" i="4" s="1"/>
  <c r="J9" i="4"/>
  <c r="Y9" i="4" s="1"/>
  <c r="J4" i="4"/>
  <c r="Y4" i="4" s="1"/>
  <c r="AF88" i="3"/>
  <c r="AE88" i="3"/>
  <c r="AG88" i="3"/>
  <c r="AD87" i="3"/>
  <c r="AF87" i="3"/>
  <c r="AE87" i="3"/>
  <c r="AG87" i="3"/>
  <c r="AF371" i="3"/>
  <c r="AG371" i="3"/>
  <c r="AD368" i="3"/>
  <c r="AF368" i="3"/>
  <c r="AE368" i="3"/>
  <c r="AG368" i="3"/>
  <c r="AD88" i="3"/>
  <c r="AD371" i="3"/>
  <c r="AE371" i="3"/>
  <c r="AI368" i="3" l="1"/>
  <c r="AI371" i="3"/>
  <c r="AI88" i="3"/>
  <c r="AI87" i="3"/>
  <c r="AF85" i="3"/>
  <c r="AE85" i="3"/>
  <c r="AF86" i="3"/>
  <c r="AE86" i="3"/>
  <c r="AF15" i="3"/>
  <c r="AE15" i="3"/>
  <c r="AI15" i="3" s="1"/>
  <c r="AF22" i="3"/>
  <c r="AE22" i="3"/>
  <c r="AF16" i="3"/>
  <c r="AE16" i="3"/>
  <c r="AF17" i="3"/>
  <c r="AE17" i="3"/>
  <c r="AF369" i="3"/>
  <c r="AE369" i="3"/>
  <c r="AF370" i="3"/>
  <c r="AE370" i="3"/>
  <c r="AF367" i="3"/>
  <c r="AE367" i="3"/>
  <c r="AF366" i="3"/>
  <c r="AE366" i="3"/>
  <c r="AF365" i="3"/>
  <c r="AE365" i="3"/>
  <c r="AE36" i="3"/>
  <c r="AF38" i="3"/>
  <c r="AE38" i="3"/>
  <c r="AF35" i="3"/>
  <c r="AE35" i="3"/>
  <c r="AF37" i="3"/>
  <c r="AE37" i="3"/>
  <c r="AE89" i="3"/>
  <c r="AF89" i="3"/>
  <c r="AD85" i="3"/>
  <c r="AD86" i="3"/>
  <c r="AD22" i="3"/>
  <c r="AD16" i="3"/>
  <c r="AD17" i="3"/>
  <c r="AI17" i="3" s="1"/>
  <c r="AD369" i="3"/>
  <c r="AD370" i="3"/>
  <c r="AD367" i="3"/>
  <c r="AD366" i="3"/>
  <c r="AD365" i="3"/>
  <c r="AD36" i="3"/>
  <c r="AD38" i="3"/>
  <c r="AD35" i="3"/>
  <c r="AD37" i="3"/>
  <c r="AI37" i="3" s="1"/>
  <c r="AD89" i="3"/>
  <c r="AI89" i="3" s="1"/>
  <c r="AG85" i="3"/>
  <c r="AG86" i="3"/>
  <c r="AG15" i="3"/>
  <c r="AG16" i="3"/>
  <c r="AG17" i="3"/>
  <c r="AG369" i="3"/>
  <c r="AG370" i="3"/>
  <c r="AG367" i="3"/>
  <c r="AG366" i="3"/>
  <c r="AG365" i="3"/>
  <c r="AG36" i="3"/>
  <c r="AG38" i="3"/>
  <c r="AG35" i="3"/>
  <c r="AG37" i="3"/>
  <c r="AI365" i="3" l="1"/>
  <c r="AI35" i="3"/>
  <c r="AI369" i="3"/>
  <c r="AI16" i="3"/>
  <c r="AI86" i="3"/>
  <c r="AI366" i="3"/>
  <c r="AI85" i="3"/>
  <c r="AI367" i="3"/>
  <c r="AI370" i="3"/>
  <c r="AI38" i="3"/>
  <c r="AI36" i="3"/>
  <c r="AI22" i="3"/>
</calcChain>
</file>

<file path=xl/sharedStrings.xml><?xml version="1.0" encoding="utf-8"?>
<sst xmlns="http://schemas.openxmlformats.org/spreadsheetml/2006/main" count="9127" uniqueCount="805">
  <si>
    <t>Aydlett</t>
  </si>
  <si>
    <t>NWCA16-3345</t>
  </si>
  <si>
    <t>Goose Creek Gameland</t>
  </si>
  <si>
    <t>NWCA11-2040</t>
  </si>
  <si>
    <t>Swan Creek Lake</t>
  </si>
  <si>
    <t>NWCA16-3349</t>
  </si>
  <si>
    <t>South River</t>
  </si>
  <si>
    <t>NWCA11-2025</t>
  </si>
  <si>
    <t>NWCA16-3329</t>
  </si>
  <si>
    <t>Browns Creek</t>
  </si>
  <si>
    <t>NWCA16-3344</t>
  </si>
  <si>
    <t>Site Name</t>
  </si>
  <si>
    <t>Year</t>
  </si>
  <si>
    <t>Date</t>
  </si>
  <si>
    <t>NWCA16-3335</t>
  </si>
  <si>
    <t>Depth to water table (cm)</t>
  </si>
  <si>
    <t>Chloride (ppm)</t>
  </si>
  <si>
    <t>Note</t>
  </si>
  <si>
    <t>&lt;0.03</t>
  </si>
  <si>
    <t>NWCA note: brackish</t>
  </si>
  <si>
    <t>NWCA note: brackish; wq is from visit 1; not enough water during visit 2 (visit 2 used for veg)</t>
  </si>
  <si>
    <t>Ammonium acetate extractable Na (cmol(+)/kg)</t>
  </si>
  <si>
    <t>Ammonium acetate extractable Mg (cmol(+)/kg)</t>
  </si>
  <si>
    <t>Ammonium acetate extractable K (cmol(+)/kg)</t>
  </si>
  <si>
    <t>Ammonium acetate extractable Ca (cmol(+)/kg)</t>
  </si>
  <si>
    <t>&lt;0.2</t>
  </si>
  <si>
    <t>&lt;0.07</t>
  </si>
  <si>
    <t>Ammonium acetate extractable Ca (ppm)</t>
  </si>
  <si>
    <t>Ammonium acetate extractable K (ppm)</t>
  </si>
  <si>
    <t>Ammonium acetate extractable Mg (ppm)</t>
  </si>
  <si>
    <t>Ammonium acetate extractable Na (ppm)</t>
  </si>
  <si>
    <r>
      <t>For conductivity 1 dS/m = 1 mS/cm = 1000 µS/cm 2. 1 </t>
    </r>
    <r>
      <rPr>
        <b/>
        <sz val="14"/>
        <color rgb="FF111111"/>
        <rFont val="Roboto"/>
      </rPr>
      <t>cmol</t>
    </r>
    <r>
      <rPr>
        <sz val="14"/>
        <color rgb="FF111111"/>
        <rFont val="Roboto"/>
      </rPr>
      <t>+/</t>
    </r>
    <r>
      <rPr>
        <b/>
        <sz val="14"/>
        <color rgb="FF111111"/>
        <rFont val="Roboto"/>
      </rPr>
      <t>Kg</t>
    </r>
    <r>
      <rPr>
        <sz val="14"/>
        <color rgb="FF111111"/>
        <rFont val="Roboto"/>
      </rPr>
      <t> = 1 meq/100g; 1 Lb/Acre = 2 </t>
    </r>
    <r>
      <rPr>
        <b/>
        <sz val="14"/>
        <color rgb="FF111111"/>
        <rFont val="Roboto"/>
      </rPr>
      <t>ppm</t>
    </r>
    <r>
      <rPr>
        <sz val="14"/>
        <color rgb="FF111111"/>
        <rFont val="Roboto"/>
      </rPr>
      <t> (parts per million); kg/ha = 2.24 x </t>
    </r>
    <r>
      <rPr>
        <b/>
        <sz val="14"/>
        <color rgb="FF111111"/>
        <rFont val="Roboto"/>
      </rPr>
      <t>ppm</t>
    </r>
    <r>
      <rPr>
        <sz val="14"/>
        <color rgb="FF111111"/>
        <rFont val="Roboto"/>
      </rPr>
      <t>; mg/</t>
    </r>
    <r>
      <rPr>
        <b/>
        <sz val="14"/>
        <color rgb="FF111111"/>
        <rFont val="Roboto"/>
      </rPr>
      <t>kg</t>
    </r>
    <r>
      <rPr>
        <sz val="14"/>
        <color rgb="FF111111"/>
        <rFont val="Roboto"/>
      </rPr>
      <t> = </t>
    </r>
    <r>
      <rPr>
        <b/>
        <sz val="14"/>
        <color rgb="FF111111"/>
        <rFont val="Roboto"/>
      </rPr>
      <t>ppm</t>
    </r>
    <r>
      <rPr>
        <sz val="14"/>
        <color rgb="FF111111"/>
        <rFont val="Roboto"/>
      </rPr>
      <t> 3. </t>
    </r>
    <r>
      <rPr>
        <b/>
        <sz val="14"/>
        <color rgb="FF111111"/>
        <rFont val="Roboto"/>
      </rPr>
      <t>Conversions</t>
    </r>
    <r>
      <rPr>
        <sz val="14"/>
        <color rgb="FF111111"/>
        <rFont val="Roboto"/>
      </rPr>
      <t> for 1 </t>
    </r>
    <r>
      <rPr>
        <b/>
        <sz val="14"/>
        <color rgb="FF111111"/>
        <rFont val="Roboto"/>
      </rPr>
      <t>cmol</t>
    </r>
    <r>
      <rPr>
        <sz val="14"/>
        <color rgb="FF111111"/>
        <rFont val="Roboto"/>
      </rPr>
      <t>+/</t>
    </r>
    <r>
      <rPr>
        <b/>
        <sz val="14"/>
        <color rgb="FF111111"/>
        <rFont val="Roboto"/>
      </rPr>
      <t>Kg</t>
    </r>
    <r>
      <rPr>
        <sz val="14"/>
        <color rgb="FF111111"/>
        <rFont val="Roboto"/>
      </rPr>
      <t> = 230 mg/Kg Sodium, 390 mg/Kg Potassium, 122 mg/Kg Magnesium, 200 mg/Kg Calcium 4.</t>
    </r>
  </si>
  <si>
    <t>mg/kg = ppm</t>
  </si>
  <si>
    <t>&lt;46.0</t>
  </si>
  <si>
    <t>Sodium ==&gt; cmol/kg x 230 = ppm</t>
  </si>
  <si>
    <t>Potassium ==&gt; cmol/kg x 390 = ppm</t>
  </si>
  <si>
    <t>Calcium ==&gt; cmol/kg x 200 = ppm</t>
  </si>
  <si>
    <t>Magnesium ==&gt; cmol/kg x 122 = ppm</t>
  </si>
  <si>
    <t>Source: http://www.soilcare.org/uploads/2/9/1/9/29197227/eal_ag_soil_testing_interpretationv2.pdf#:~:text=For%20conductivity%201%20dS%2Fm%20%3D%201%20mS%2Fcm%20%3D,4.%20Organic%20Matter%20%3D%20%25C%20x%201.75%205.</t>
  </si>
  <si>
    <t xml:space="preserve"> 1 cmol+/Kg = 1 meq/100g</t>
  </si>
  <si>
    <t>Base saturation calculations = (cation cmol+/Kg) /ECEC x 100</t>
  </si>
  <si>
    <t>Source: https://www.lls.nsw.gov.au/__data/assets/pdf_file/0003/1270524/4-Cation-Exchange-Capacity_FINAL.pdf</t>
  </si>
  <si>
    <t>&lt;14.0</t>
  </si>
  <si>
    <t>Electrical Conductivity/ Soluble Salts (dS/m) (=Mmhos/cm)</t>
  </si>
  <si>
    <t>Source: https://www.nrcs.usda.gov/Internet/FSE_DOCUMENTS/nrcs144p2_067096.pdf</t>
  </si>
  <si>
    <t>Site Number</t>
  </si>
  <si>
    <t>Converting between Ammonium Acetate extraction values and Mehlich-3</t>
  </si>
  <si>
    <t>Source of formulas for K, Ca, Mg : https://ohioline.osu.edu/factsheet/anr-75</t>
  </si>
  <si>
    <t>Source of formula for sodium conversion between ammonium acetate and Mehlich-3: http://www.aes.missouri.edu/pfcs/research/prop304a.pdf</t>
  </si>
  <si>
    <t>NWCA note: water was sampled from blow down hole (30cm below ground surface)</t>
  </si>
  <si>
    <t>NWCA21-10021</t>
  </si>
  <si>
    <t>Ca (ppm=mg/kg) Mehlich III</t>
  </si>
  <si>
    <t>K (ppm=mg/kg)  Mehlich III</t>
  </si>
  <si>
    <t>Mg (ppm=mg/kg)  Mehlich III</t>
  </si>
  <si>
    <t>Na (ppm=mg/kg)  Mehlich III</t>
  </si>
  <si>
    <t>#N/acre = ppm*2</t>
  </si>
  <si>
    <t>or N ppm = #N/acre divided by 2</t>
  </si>
  <si>
    <t>Sulfate (SO4) (ppm=mg/kg)</t>
  </si>
  <si>
    <t>Total Nitrogen = TKN + NO2 + NO3. TKN stands for Total Kjeldahl Nitrogen which is the sum of NH3 + Organic Nitrogen. NH3 = Ammonia Nitrogen.</t>
  </si>
  <si>
    <t>NO2 stands for Nitrite; NO3 stands for Nitrate</t>
  </si>
  <si>
    <t>NWCA21-10020</t>
  </si>
  <si>
    <t>Horizon No.</t>
  </si>
  <si>
    <t>Site number/Auth Obs Code</t>
  </si>
  <si>
    <t>083-01-1146</t>
  </si>
  <si>
    <t>110-01-1305</t>
  </si>
  <si>
    <t>083-03-1148</t>
  </si>
  <si>
    <t>083-06-1146</t>
  </si>
  <si>
    <t>001-01-0210</t>
  </si>
  <si>
    <t>083-03-1140</t>
  </si>
  <si>
    <t>057-04-0838</t>
  </si>
  <si>
    <t>117-04-1412</t>
  </si>
  <si>
    <t>142-10-1654</t>
  </si>
  <si>
    <t>057-06-0829</t>
  </si>
  <si>
    <t>117-04-1415</t>
  </si>
  <si>
    <t>110-03-1300</t>
  </si>
  <si>
    <t>110-06-1304</t>
  </si>
  <si>
    <t>083-09-1142</t>
  </si>
  <si>
    <t>133-04-1524</t>
  </si>
  <si>
    <t>083-01-1140</t>
  </si>
  <si>
    <t>133-01-1522</t>
  </si>
  <si>
    <t>001-02-0213</t>
  </si>
  <si>
    <t>076-06-1024</t>
  </si>
  <si>
    <t>057-02-0826</t>
  </si>
  <si>
    <t>061-04-0900</t>
  </si>
  <si>
    <t>110-04-1307</t>
  </si>
  <si>
    <t>089-03-1230</t>
  </si>
  <si>
    <t>142-10-1642</t>
  </si>
  <si>
    <t>110-04-1300</t>
  </si>
  <si>
    <t>110-01-1300</t>
  </si>
  <si>
    <t>16-3329</t>
  </si>
  <si>
    <t>117-09-0030</t>
  </si>
  <si>
    <t>110-06-1300</t>
  </si>
  <si>
    <t>NWCA11-2080</t>
  </si>
  <si>
    <t>NWCA16-3337</t>
  </si>
  <si>
    <t>Alligator River</t>
  </si>
  <si>
    <t>Pains Bay</t>
  </si>
  <si>
    <t>Striking Bay</t>
  </si>
  <si>
    <t>Swanquarter Dike</t>
  </si>
  <si>
    <t>NWCA11-2076</t>
  </si>
  <si>
    <t>NWCA16-3330</t>
  </si>
  <si>
    <t>NWC16-3341</t>
  </si>
  <si>
    <t>NWC21-10004</t>
  </si>
  <si>
    <t>NWCA11-2033</t>
  </si>
  <si>
    <t>NWCA16-3331</t>
  </si>
  <si>
    <t>soils only taken for NWCA in 2021; no extra for CC project</t>
  </si>
  <si>
    <t>&lt;0.02</t>
  </si>
  <si>
    <t>&lt;0.1</t>
  </si>
  <si>
    <t>Massive rain event for 2 days prior to visit likely allowed for surface water presence; no water 5 and 10 yrs ago</t>
  </si>
  <si>
    <t>Adams Creek</t>
  </si>
  <si>
    <t>Back Lake Bombers N</t>
  </si>
  <si>
    <t>Brett Bay</t>
  </si>
  <si>
    <t>Croatan Bay</t>
  </si>
  <si>
    <t>East Lake</t>
  </si>
  <si>
    <t>Goatman House</t>
  </si>
  <si>
    <t>Goodwin Creek</t>
  </si>
  <si>
    <t>Holston Creek</t>
  </si>
  <si>
    <t>Smith Creek N</t>
  </si>
  <si>
    <t>Smith Creek S</t>
  </si>
  <si>
    <t>Terrapin Point</t>
  </si>
  <si>
    <t>Brice Creek</t>
  </si>
  <si>
    <t>Buxton Woods</t>
  </si>
  <si>
    <t>Hills Creek</t>
  </si>
  <si>
    <t>Lewis Gut</t>
  </si>
  <si>
    <t>Public Creek</t>
  </si>
  <si>
    <t>Raccoon Bay</t>
  </si>
  <si>
    <t>Roan Island</t>
  </si>
  <si>
    <t>Shallow Bag Bay</t>
  </si>
  <si>
    <t>Whalen</t>
  </si>
  <si>
    <t>Futrell Tract</t>
  </si>
  <si>
    <t>N originally reported in lb/ac, so divided by 2 to get ppm, then converted to percent by dividing by 10,000</t>
  </si>
  <si>
    <t>N originally reported in lb/ac, so divided by 2 to get ppm, then converted to percent by dividing by 10,039</t>
  </si>
  <si>
    <t>110-09-1303</t>
  </si>
  <si>
    <t>110-06-1301</t>
  </si>
  <si>
    <t>110-04-1310</t>
  </si>
  <si>
    <t>142-10-1644</t>
  </si>
  <si>
    <t>057-07-0833</t>
  </si>
  <si>
    <t>057-06-0830</t>
  </si>
  <si>
    <t>110-05-1301</t>
  </si>
  <si>
    <t>057-09-0836</t>
  </si>
  <si>
    <t>110-01-1307</t>
  </si>
  <si>
    <t>110-01-1311</t>
  </si>
  <si>
    <t>110-08-1300</t>
  </si>
  <si>
    <t>110-07-1301</t>
  </si>
  <si>
    <t>142-10-1641</t>
  </si>
  <si>
    <t>110-02-1304</t>
  </si>
  <si>
    <t>110-02-1306</t>
  </si>
  <si>
    <t>110-08-1301</t>
  </si>
  <si>
    <t>Ammonium NH4-N (ppm = ug/g)</t>
  </si>
  <si>
    <t>GRFOR02</t>
  </si>
  <si>
    <t>GRMAR01</t>
  </si>
  <si>
    <t>GRTRA01</t>
  </si>
  <si>
    <t>LSFOR01</t>
  </si>
  <si>
    <t>LSMAR01</t>
  </si>
  <si>
    <t>LSTRA01</t>
  </si>
  <si>
    <t>MAFOR02</t>
  </si>
  <si>
    <t>MAMAR02</t>
  </si>
  <si>
    <t>MATRA01</t>
  </si>
  <si>
    <t>PPFOR02</t>
  </si>
  <si>
    <t>PPTRA02</t>
  </si>
  <si>
    <t>SWFOR01</t>
  </si>
  <si>
    <t>SWMAR01</t>
  </si>
  <si>
    <t>SWTRA01</t>
  </si>
  <si>
    <t>RRV013</t>
  </si>
  <si>
    <t>ALL030</t>
  </si>
  <si>
    <t>PLD010</t>
  </si>
  <si>
    <t>CDR027</t>
  </si>
  <si>
    <t>CRT026</t>
  </si>
  <si>
    <t>MCI026</t>
  </si>
  <si>
    <t>SWQ000</t>
  </si>
  <si>
    <t>ALL005</t>
  </si>
  <si>
    <t>Koehring Road Pocosin</t>
  </si>
  <si>
    <t>Long Shoal River</t>
  </si>
  <si>
    <t>Swan Island</t>
  </si>
  <si>
    <t>Great Marsh</t>
  </si>
  <si>
    <t>S. Pea Island Marsh</t>
  </si>
  <si>
    <t>Goodman Island</t>
  </si>
  <si>
    <t>Jupiter Bay Marsh</t>
  </si>
  <si>
    <t>CEC (cmol(+)/kg = meq/100g) by Ammonium acetate</t>
  </si>
  <si>
    <t>Erb Tillet Cemetery</t>
  </si>
  <si>
    <t>no surface water or ground water</t>
  </si>
  <si>
    <t>no surface water</t>
  </si>
  <si>
    <t>x</t>
  </si>
  <si>
    <t>Roanoke Loam</t>
  </si>
  <si>
    <t>No surface water</t>
  </si>
  <si>
    <t>Goose Creek Sp N</t>
  </si>
  <si>
    <t>Goose Creek Sp S</t>
  </si>
  <si>
    <t>Salmon Creek UT</t>
  </si>
  <si>
    <t>Water depth: 11 cm</t>
  </si>
  <si>
    <t>Water depth: 19 cm; water continuous across the site at generally the same depth with some dry "islands" and some deeper spots</t>
  </si>
  <si>
    <t>Water depth 26 cm; very isolated (mucky) puddle</t>
  </si>
  <si>
    <t>Water depth: 16 cm</t>
  </si>
  <si>
    <t>Water depth: 9 cm</t>
  </si>
  <si>
    <t>Water depth: 20 cm; water sampled from a fairly isolated puddle of water (at current water levels) in a depression left by a fallen tree in corner of module 1 (north of origin); leopard frogs and small fish in the water</t>
  </si>
  <si>
    <t>Water depth: 8 cm; water sampled from a depression left by a fallen tree on the margin between the woody area where the plot is and the marsh</t>
  </si>
  <si>
    <t>Water depth: 7 cm; water sampled from a depression left by a fallen tree just outside of module 3</t>
  </si>
  <si>
    <t>Water depth: 9 cm; a few minnows and aquatic beetles in the water where sampled</t>
  </si>
  <si>
    <t>Water depth: 21 cm</t>
  </si>
  <si>
    <t>Water depth: 10 cm; water more-or-less continuous across marsh surface</t>
  </si>
  <si>
    <t>Water depth: 16.5 cm; fallen leaves and tadpoles in area where surface water sampled</t>
  </si>
  <si>
    <t>Water depth: 14 cm; water sampled just outside of module 10 in a ditch adjacent to the plot (no surface water in the plot); gentle current in the ditch, max. depth ~35 cm, SAV (Ruppia?) and small fish in the ditch</t>
  </si>
  <si>
    <t>no surface water; ground water unsampleable (storm)</t>
  </si>
  <si>
    <t>GeeGee McCall</t>
  </si>
  <si>
    <t>Source</t>
  </si>
  <si>
    <t>SEES</t>
  </si>
  <si>
    <t>NWCA</t>
  </si>
  <si>
    <t>Goose Creek SP N</t>
  </si>
  <si>
    <t>Goose Creek SP S</t>
  </si>
  <si>
    <t>USFWS</t>
  </si>
  <si>
    <t>CC</t>
  </si>
  <si>
    <t>GRFOR</t>
  </si>
  <si>
    <t>GRMAR</t>
  </si>
  <si>
    <t>GRTRA</t>
  </si>
  <si>
    <t>LSFOR</t>
  </si>
  <si>
    <t>LSMAR</t>
  </si>
  <si>
    <t>LSTRA</t>
  </si>
  <si>
    <t>MAFOR</t>
  </si>
  <si>
    <t>Taillie</t>
  </si>
  <si>
    <t>CVS-SEES</t>
  </si>
  <si>
    <t>Poor Ridge</t>
  </si>
  <si>
    <t>Author_Obs</t>
  </si>
  <si>
    <t>Station_ID</t>
  </si>
  <si>
    <t>Author_Loc</t>
  </si>
  <si>
    <t>Place_Name</t>
  </si>
  <si>
    <t>Longitude</t>
  </si>
  <si>
    <t>Latitude</t>
  </si>
  <si>
    <t>Sampling Event</t>
  </si>
  <si>
    <t>No. of Modules</t>
  </si>
  <si>
    <t>CommLabel</t>
  </si>
  <si>
    <t>Hydrologic</t>
  </si>
  <si>
    <t>Water_Sali</t>
  </si>
  <si>
    <t>Comm_Tier2</t>
  </si>
  <si>
    <t>NVC_Associ</t>
  </si>
  <si>
    <t>Layout_Nar</t>
  </si>
  <si>
    <t>plotLeader</t>
  </si>
  <si>
    <t>Observat_1</t>
  </si>
  <si>
    <t>plotContri</t>
  </si>
  <si>
    <t>Effort_Lev</t>
  </si>
  <si>
    <t>Floristic_</t>
  </si>
  <si>
    <t>NVC_Asso_1</t>
  </si>
  <si>
    <t>Comm_Tier3</t>
  </si>
  <si>
    <t>Comm_Tier4</t>
  </si>
  <si>
    <t>countyName</t>
  </si>
  <si>
    <t>Land_Owner</t>
  </si>
  <si>
    <t>Elevation_</t>
  </si>
  <si>
    <t>Whalen/SEES3</t>
  </si>
  <si>
    <t>SEES1</t>
  </si>
  <si>
    <t>Southern Peninsula</t>
  </si>
  <si>
    <t>Estuarine Emergent Wetland</t>
  </si>
  <si>
    <t>SEES13</t>
  </si>
  <si>
    <t>Central ARNWR</t>
  </si>
  <si>
    <t>Palustrine Forested Wetland</t>
  </si>
  <si>
    <t>SEES17</t>
  </si>
  <si>
    <t>Northern ARNWR</t>
  </si>
  <si>
    <t>SEES18</t>
  </si>
  <si>
    <t>Palustrine Emergent Wetland</t>
  </si>
  <si>
    <t>SEES19</t>
  </si>
  <si>
    <t>SEES2</t>
  </si>
  <si>
    <t>Palustrine Scrub/Shrub Wetland</t>
  </si>
  <si>
    <t>SEES22</t>
  </si>
  <si>
    <t>Pocosin Lake NWR</t>
  </si>
  <si>
    <t>SEES23</t>
  </si>
  <si>
    <t>SEES24</t>
  </si>
  <si>
    <t>Pettigrew State Park</t>
  </si>
  <si>
    <t>SEES25</t>
  </si>
  <si>
    <t>SEES27</t>
  </si>
  <si>
    <t>Scuppernong River</t>
  </si>
  <si>
    <t>SEES28</t>
  </si>
  <si>
    <t>SEES29</t>
  </si>
  <si>
    <t>4H Center</t>
  </si>
  <si>
    <t>SEES30</t>
  </si>
  <si>
    <t>Scrub/Shrub</t>
  </si>
  <si>
    <t>SEES4</t>
  </si>
  <si>
    <t>US-264</t>
  </si>
  <si>
    <t>SEES5 DELETED BECAUSE BURNED</t>
  </si>
  <si>
    <t>Mixed Forest</t>
  </si>
  <si>
    <t>Forest</t>
  </si>
  <si>
    <t>Freshwater depression forest</t>
  </si>
  <si>
    <t>NWC21-10021</t>
  </si>
  <si>
    <t>Marsh</t>
  </si>
  <si>
    <t>Brackish</t>
  </si>
  <si>
    <t>Brackish marsh</t>
  </si>
  <si>
    <t>no living trees in 2021</t>
  </si>
  <si>
    <t>NWC21-10020</t>
  </si>
  <si>
    <t>no living trees in 2021; veg only (no soils, no wq)</t>
  </si>
  <si>
    <t>Hardwood Flat</t>
  </si>
  <si>
    <t>NWCA21-inhouse</t>
  </si>
  <si>
    <t>in house</t>
  </si>
  <si>
    <t>no trees</t>
  </si>
  <si>
    <t>NWCA22-inhouse</t>
  </si>
  <si>
    <t>NWCA16-3341</t>
  </si>
  <si>
    <t>no trees; veg only (no soils, no wq)</t>
  </si>
  <si>
    <t>PCS</t>
  </si>
  <si>
    <t>DCUT11-DC11W2B</t>
  </si>
  <si>
    <t>Durham</t>
  </si>
  <si>
    <t>DCUT11-DUTW2B</t>
  </si>
  <si>
    <t>DCUT19-DC19W2A</t>
  </si>
  <si>
    <t>Drinkwater Well 1C</t>
  </si>
  <si>
    <t>Drinkwater</t>
  </si>
  <si>
    <t>Duck Well 1B</t>
  </si>
  <si>
    <t>Duck</t>
  </si>
  <si>
    <t>Duck Well 2A</t>
  </si>
  <si>
    <t xml:space="preserve">Duck Well 2A </t>
  </si>
  <si>
    <t>Duck Well 3A</t>
  </si>
  <si>
    <t>Duck Well 4B</t>
  </si>
  <si>
    <t>Huddles Main Prong Well 10</t>
  </si>
  <si>
    <t>Huddles Main</t>
  </si>
  <si>
    <t>Huddles Main Prong Well 12</t>
  </si>
  <si>
    <t>Huddles Main Prong Well 2</t>
  </si>
  <si>
    <t>Huddles Main Prong Well 5</t>
  </si>
  <si>
    <t xml:space="preserve">Huddles Main Prong Well 5 </t>
  </si>
  <si>
    <t>Huddles Main Prong Well 6</t>
  </si>
  <si>
    <t>Huddles Main Prong Well 8</t>
  </si>
  <si>
    <t>Huddles Main Prong Well 9</t>
  </si>
  <si>
    <t>Huddles West Prong Well 2</t>
  </si>
  <si>
    <t>Huddles West</t>
  </si>
  <si>
    <t>Huddles West Prong Well 4</t>
  </si>
  <si>
    <t>Huddles West Prong Well 7</t>
  </si>
  <si>
    <t>Huddles West Prong Well 8</t>
  </si>
  <si>
    <t>Jacks Creek Well 2</t>
  </si>
  <si>
    <t>Jacks</t>
  </si>
  <si>
    <t>Jacks Creek Well 3</t>
  </si>
  <si>
    <t>Jacks Creek Well 5</t>
  </si>
  <si>
    <t>Jacks Creek Well 7</t>
  </si>
  <si>
    <t>Jacks Creek Well 9</t>
  </si>
  <si>
    <t>Jacobs Creek</t>
  </si>
  <si>
    <t>Jacobs</t>
  </si>
  <si>
    <t>Long Creek Well 2B</t>
  </si>
  <si>
    <t>Long</t>
  </si>
  <si>
    <t>Porter Creek Well 5</t>
  </si>
  <si>
    <t>Porter</t>
  </si>
  <si>
    <t>Porter Creek Well 9A</t>
  </si>
  <si>
    <t>Tooley Creek Well 1</t>
  </si>
  <si>
    <t>Tooley</t>
  </si>
  <si>
    <t>Tooley Creek Well 3</t>
  </si>
  <si>
    <t>Tooley Creek Well 4</t>
  </si>
  <si>
    <t>Tooley Creek Well 6</t>
  </si>
  <si>
    <t>Anderson, Ungberg</t>
  </si>
  <si>
    <t>module size 100 sq m</t>
  </si>
  <si>
    <t>module size 25 sq m (5x5); herb veg sampled on OUTSIDE of corners of module, therefore 7x7 inference area</t>
  </si>
  <si>
    <t>module size 100 sq m; combined shrub and herb layers of SYMTIN cover for consistency; copperheads observed</t>
  </si>
  <si>
    <t>module size 100 sq m; SMILAU rooted in plot but high in canopy above, cover difficult to estimate</t>
  </si>
  <si>
    <t>module size 100 sq m; large MAGVIR and ACERUB trees partially rooted in plots</t>
  </si>
  <si>
    <t>module size 100 sq m; direction of plot = 60 degrees SE</t>
  </si>
  <si>
    <t>module size 100 sq m; 2 Carex species present, neither in identifiable condition</t>
  </si>
  <si>
    <t>herb module size 100 sq m</t>
  </si>
  <si>
    <t>module size 100 sq m; SOLSEM ID questionable, plant very small</t>
  </si>
  <si>
    <t>Gull Rock</t>
  </si>
  <si>
    <t>GRFOR04</t>
  </si>
  <si>
    <t>GRFOR06</t>
  </si>
  <si>
    <t>GRFOR10</t>
  </si>
  <si>
    <t>GRFOR11</t>
  </si>
  <si>
    <t>GRFOR12</t>
  </si>
  <si>
    <t>GRFOR13</t>
  </si>
  <si>
    <t>Brackish Marshes</t>
  </si>
  <si>
    <t>GRMAR02</t>
  </si>
  <si>
    <t>GRMAR03</t>
  </si>
  <si>
    <t>GRMAR04</t>
  </si>
  <si>
    <t>GRMAR05</t>
  </si>
  <si>
    <t>GRMAR06</t>
  </si>
  <si>
    <t>GRMAR07</t>
  </si>
  <si>
    <t>Transition</t>
  </si>
  <si>
    <t>GRTRA03</t>
  </si>
  <si>
    <t>GRTRA04</t>
  </si>
  <si>
    <t>GRTRA05</t>
  </si>
  <si>
    <t>GRTRA06</t>
  </si>
  <si>
    <t>GRTRA07</t>
  </si>
  <si>
    <t>GRTRA10</t>
  </si>
  <si>
    <t>Long Shoal</t>
  </si>
  <si>
    <t>LSFOR02</t>
  </si>
  <si>
    <t>LSFOR03</t>
  </si>
  <si>
    <t>LSFOR04</t>
  </si>
  <si>
    <t>LSFOR05</t>
  </si>
  <si>
    <t>LSFOR06</t>
  </si>
  <si>
    <t>LSFOR07</t>
  </si>
  <si>
    <t>LSMAR02</t>
  </si>
  <si>
    <t>LSMAR03</t>
  </si>
  <si>
    <t>LSMAR04</t>
  </si>
  <si>
    <t>LSMAR05</t>
  </si>
  <si>
    <t>LSMAR06</t>
  </si>
  <si>
    <t>LSMAR07</t>
  </si>
  <si>
    <t>LSTRA02</t>
  </si>
  <si>
    <t>LSTRA03</t>
  </si>
  <si>
    <t>LSTRA04</t>
  </si>
  <si>
    <t>LSTRA05</t>
  </si>
  <si>
    <t>LSTRA06</t>
  </si>
  <si>
    <t>LSTRA07</t>
  </si>
  <si>
    <t>Manns Harbor</t>
  </si>
  <si>
    <t>MAFOR04</t>
  </si>
  <si>
    <t>MAFOR05</t>
  </si>
  <si>
    <t>MAFOR06</t>
  </si>
  <si>
    <t>MAFOR10</t>
  </si>
  <si>
    <t>MAFOR11</t>
  </si>
  <si>
    <t>MAFOR12</t>
  </si>
  <si>
    <t>MAMAR03</t>
  </si>
  <si>
    <t>MAMAR04</t>
  </si>
  <si>
    <t>MAMAR05</t>
  </si>
  <si>
    <t>MAMAR07</t>
  </si>
  <si>
    <t>MAMAR10</t>
  </si>
  <si>
    <t>MAMAR11</t>
  </si>
  <si>
    <t>MATRA02</t>
  </si>
  <si>
    <t>MATRA03</t>
  </si>
  <si>
    <t>MATRA04</t>
  </si>
  <si>
    <t>MATRA05</t>
  </si>
  <si>
    <t>MATRA06</t>
  </si>
  <si>
    <t>MATRA07</t>
  </si>
  <si>
    <t>Palmetto Peartree</t>
  </si>
  <si>
    <t>PPFOR04</t>
  </si>
  <si>
    <t>PPFOR05</t>
  </si>
  <si>
    <t>PPFOR07</t>
  </si>
  <si>
    <t>PPFOR11</t>
  </si>
  <si>
    <t>PPFOR13</t>
  </si>
  <si>
    <t>PPFOR20</t>
  </si>
  <si>
    <t>PPTRA03</t>
  </si>
  <si>
    <t>PPTRA04</t>
  </si>
  <si>
    <t>PPTRA06</t>
  </si>
  <si>
    <t>PPTRA10</t>
  </si>
  <si>
    <t>PPTRA11</t>
  </si>
  <si>
    <t>PPTRA12</t>
  </si>
  <si>
    <t>Swanquarter</t>
  </si>
  <si>
    <t>SWFOR02</t>
  </si>
  <si>
    <t>SWFOR03</t>
  </si>
  <si>
    <t>SWFOR04</t>
  </si>
  <si>
    <t>SWFOR05</t>
  </si>
  <si>
    <t>SWFOR06</t>
  </si>
  <si>
    <t>SWFOR07</t>
  </si>
  <si>
    <t>SWMAR02</t>
  </si>
  <si>
    <t>SWMAR03</t>
  </si>
  <si>
    <t>SWMAR04</t>
  </si>
  <si>
    <t>SWMAR05</t>
  </si>
  <si>
    <t>SWMAR06</t>
  </si>
  <si>
    <t>SWMAR07</t>
  </si>
  <si>
    <t>SWTRA02</t>
  </si>
  <si>
    <t>SWTRA03</t>
  </si>
  <si>
    <t>SWTRA04</t>
  </si>
  <si>
    <t>SWTRA05</t>
  </si>
  <si>
    <t>SWTRA06</t>
  </si>
  <si>
    <t>SWTRA07</t>
  </si>
  <si>
    <t>137-07-0012</t>
  </si>
  <si>
    <t>ALL005A</t>
  </si>
  <si>
    <t>Alligator River NWR</t>
  </si>
  <si>
    <t>.</t>
  </si>
  <si>
    <t>Juncus roemerianus Herbaceous Vegetation</t>
  </si>
  <si>
    <t>10 x 10 meters; standard; thick Phragmites stands on river bank; plot placed between the RSET site and main body of water (Long Shoal River)</t>
  </si>
  <si>
    <t>Wendy STANTON</t>
  </si>
  <si>
    <t>JURO marsh (with Phragmites)</t>
  </si>
  <si>
    <t>STANTON; Jay [Assistant]; STANTON; Daniel [Assistant]; STANTON; Wendy [Plot Leader/Co-Leader]</t>
  </si>
  <si>
    <t>Very thorough</t>
  </si>
  <si>
    <t>High</t>
  </si>
  <si>
    <t>Black Needlerush Herbaceous Vegetation</t>
  </si>
  <si>
    <t>Open Salt and Brackish Tidal Vegetation</t>
  </si>
  <si>
    <t>Tidal Wetland Vegetation</t>
  </si>
  <si>
    <t>Hyde</t>
  </si>
  <si>
    <t>154-07-0012</t>
  </si>
  <si>
    <t>Wind-tidally flooded</t>
  </si>
  <si>
    <t>10x10 meter single module;
Corners Relocated: 1234</t>
  </si>
  <si>
    <t>Recently burned JURO marsh; Phragmites invading from river.</t>
  </si>
  <si>
    <t>Cassandra Cook</t>
  </si>
  <si>
    <t>137-07-0011</t>
  </si>
  <si>
    <t>ALL005B</t>
  </si>
  <si>
    <t>10 x 10 meters; standard; near thick Phragmites stands on river bank; plot placed between RSET and main body of water.</t>
  </si>
  <si>
    <t>JURO marsh</t>
  </si>
  <si>
    <t>STANTON; Daniel [Assistant]; STANTON; Jay [Assistant]; STANTON; Wendy [Plot Leader/Co-Leader]</t>
  </si>
  <si>
    <t>154-07-0011</t>
  </si>
  <si>
    <t>Recently burned JURO marsh; lots of wrack on the plot directly after April 2016 wildfire.</t>
  </si>
  <si>
    <t>137-07-0010</t>
  </si>
  <si>
    <t>ALL005C</t>
  </si>
  <si>
    <t>10 x 10 meters; standard; plot placed between RSET and main water body (Long Shoal River)</t>
  </si>
  <si>
    <t>JURO marsh; with Phragmites</t>
  </si>
  <si>
    <t>154-07-0010</t>
  </si>
  <si>
    <t>Recently burned JURO marsh</t>
  </si>
  <si>
    <t>137-06-0009</t>
  </si>
  <si>
    <t>ALL030A</t>
  </si>
  <si>
    <t>Seasonally saturated</t>
  </si>
  <si>
    <t>Freshwater</t>
  </si>
  <si>
    <t>Pond Pine Forests and Woodlands</t>
  </si>
  <si>
    <t>Pinus serotina / Ilex glabra / Woodwardia virginica Woodland</t>
  </si>
  <si>
    <t>10 x 10 meters; typical.  20% sapling subsample done in 2 10x1 meter subplots from corners 1 to 4 and 2 to 3.</t>
  </si>
  <si>
    <t>Forbes BOYLE</t>
  </si>
  <si>
    <t>Pinus serotina / Ilex coriacea-glabra - Smilax laurifolia</t>
  </si>
  <si>
    <t>STANTON; Wendy [Assistant]; BOYLE; Forbes [Plot Leader/Co-Leader]</t>
  </si>
  <si>
    <t>Pond Pine / Little Gallberry / Virginia Chainfern Woodland</t>
  </si>
  <si>
    <t>Coastal Plain Lowland Evergreen Forests and Shrublands</t>
  </si>
  <si>
    <t>Coastal Plain Nonalluvial Wetland Vegetation</t>
  </si>
  <si>
    <t>Dare</t>
  </si>
  <si>
    <t>154-06-0009</t>
  </si>
  <si>
    <t>10x10 meter single module;
Corners Relocated: 14 only
Saplings sampled in TWO 1 x 10 meter subplots from corner 1 to 4 and from corner 2 to 3.</t>
  </si>
  <si>
    <t>Pinus serotina / Ilex glabra - Smilax laurifolia</t>
  </si>
  <si>
    <t>Forbes Boyle</t>
  </si>
  <si>
    <t>137-06-0007</t>
  </si>
  <si>
    <t>ALL030B</t>
  </si>
  <si>
    <t>10 x 10 meters; typical.  Saplings subsampled in a 10x1 meter subplot from corner 1 to 2.</t>
  </si>
  <si>
    <t>Pinus serotina / Ilex glabra-coriacea - Lyonia lucida - Aralia spinosa</t>
  </si>
  <si>
    <t>154-06-0007</t>
  </si>
  <si>
    <t>Pinus serotina / Ilex glabra - Lyonia lucida - Aralia spinosa</t>
  </si>
  <si>
    <t>137-06-0008</t>
  </si>
  <si>
    <t>ALL030C</t>
  </si>
  <si>
    <t>10 x 10 meters; typical.  Saplings subsampled within subplots (10x1 meters) from corners 1 to 4 and 2 to 3.</t>
  </si>
  <si>
    <t>Pinus serotina / Ilex glabra-coriacea - Persea palustris</t>
  </si>
  <si>
    <t>154-06-0008</t>
  </si>
  <si>
    <t>Pinus serotina / Ilex glabra - Persea palustris</t>
  </si>
  <si>
    <t>137-06-0015</t>
  </si>
  <si>
    <t>CDR027A</t>
  </si>
  <si>
    <t>Cedar Island NWR</t>
  </si>
  <si>
    <t>Cedar Island Marsh; West Marsh</t>
  </si>
  <si>
    <t>10 x 10 meters; typical</t>
  </si>
  <si>
    <t>KEELER; Kevin [Assistant]; BOYLE; Forbes [Plot Leader/Co-Leader]</t>
  </si>
  <si>
    <t>Carteret</t>
  </si>
  <si>
    <t>154-06-0015</t>
  </si>
  <si>
    <t>137-06-0014</t>
  </si>
  <si>
    <t>CDR027B</t>
  </si>
  <si>
    <t>10x10 meters; typical</t>
  </si>
  <si>
    <t>154-06-0014</t>
  </si>
  <si>
    <t>10x10 meter single module;
Corners Relocated: none</t>
  </si>
  <si>
    <t>137-06-0013</t>
  </si>
  <si>
    <t>CDR027C</t>
  </si>
  <si>
    <t>154-06-0013</t>
  </si>
  <si>
    <t>137-07-0002</t>
  </si>
  <si>
    <t>CRT026A</t>
  </si>
  <si>
    <t>Currituck NWR</t>
  </si>
  <si>
    <t>Oligohaline Tidal Marshes</t>
  </si>
  <si>
    <t>Juncus roemerianus - Pontederia cordata Herbaceous Vegetation</t>
  </si>
  <si>
    <t>Juncus roemerianus - Spart alt - 3 square marsh</t>
  </si>
  <si>
    <t>STANTON; Wendy [Plot Leader/Co-Leader]; HOFF; Mike [Assistant]</t>
  </si>
  <si>
    <t>Black Needlerush - Pickerelweed Herbaceous Vegetation</t>
  </si>
  <si>
    <t>Open Fresh and Oligohaline Vegetation</t>
  </si>
  <si>
    <t>Currituck</t>
  </si>
  <si>
    <t>154-07-0002</t>
  </si>
  <si>
    <t>[multiple]</t>
  </si>
  <si>
    <t>Juncus roemerianus - Spart cyn - 3 square marsh</t>
  </si>
  <si>
    <t>137-07-0001</t>
  </si>
  <si>
    <t>CRT026B</t>
  </si>
  <si>
    <t>10 x 10 typical</t>
  </si>
  <si>
    <t>Juncus roe - Persicaria - Typha marsh</t>
  </si>
  <si>
    <t>154-07-0001</t>
  </si>
  <si>
    <t>137-07-0003</t>
  </si>
  <si>
    <t>CRT026C</t>
  </si>
  <si>
    <t>10 x 10 meters; standard</t>
  </si>
  <si>
    <t>JUNCROE-PHRAG - Persicaria pen marsh</t>
  </si>
  <si>
    <t>154-07-0003</t>
  </si>
  <si>
    <t>10x10 meter single module;
Corners Relocated: 123</t>
  </si>
  <si>
    <t>JUNCROE-Spart cyn - Persicaria pen marsh</t>
  </si>
  <si>
    <t>137-07-0004</t>
  </si>
  <si>
    <t>MCI026A</t>
  </si>
  <si>
    <t>Mackay Island NWR</t>
  </si>
  <si>
    <t>Schoenoplectus pungens - (Osmunda regalis var. spectabilis) Herbaceous Vegetation</t>
  </si>
  <si>
    <t>10 x 10 meters</t>
  </si>
  <si>
    <t>Schoenoplectus marsh</t>
  </si>
  <si>
    <t>Threesquare - (Royal Fern) Herbaceous Vegetation</t>
  </si>
  <si>
    <t>154-07-0004</t>
  </si>
  <si>
    <t>137-07-0005</t>
  </si>
  <si>
    <t>MCI026B</t>
  </si>
  <si>
    <t>3-square marsh</t>
  </si>
  <si>
    <t>154-07-0005</t>
  </si>
  <si>
    <t>137-07-0006</t>
  </si>
  <si>
    <t>MCI026C</t>
  </si>
  <si>
    <t>10 x 10 meters; standard; Patch of Juncus at 20 meters</t>
  </si>
  <si>
    <t>154-07-0006</t>
  </si>
  <si>
    <t>137-06-0012</t>
  </si>
  <si>
    <t>PLD010A</t>
  </si>
  <si>
    <t>Pea Island NWR</t>
  </si>
  <si>
    <t>Permanently flooded - tidal</t>
  </si>
  <si>
    <t>154-06-0012</t>
  </si>
  <si>
    <t>137-06-0010</t>
  </si>
  <si>
    <t>PLD010B</t>
  </si>
  <si>
    <t>154-06-0010</t>
  </si>
  <si>
    <t>137-06-0011</t>
  </si>
  <si>
    <t>PLD010C</t>
  </si>
  <si>
    <t>154-06-0011</t>
  </si>
  <si>
    <t>137-06-0003</t>
  </si>
  <si>
    <t>RRV013A</t>
  </si>
  <si>
    <t>Roanoke River NWR</t>
  </si>
  <si>
    <t>Saturated</t>
  </si>
  <si>
    <t>Blackwater Swamp Forests</t>
  </si>
  <si>
    <t>Taxodium distichum - Nyssa aquatica - Nyssa biflora / Fraxinus caroliniana / Itea virginica Forest</t>
  </si>
  <si>
    <t>NYBI - FRAPEN - LIQSTY / ILEVER - CARCAR / SAUCER - Carex spp</t>
  </si>
  <si>
    <t>STANTON; Wendy [Assistant]; RICHTER; Jean [Assistant]; BOYLE; Forbes [Plot Leader/Co-Leader]</t>
  </si>
  <si>
    <t>Bald-cypress - Water Tupelo - Swamp Blackgum / Water Ash / Virginia-willow Forest</t>
  </si>
  <si>
    <t>Coastal Plain Blackwater River Forests</t>
  </si>
  <si>
    <t>Coastal Plain Alluvial Wetland Vegetation</t>
  </si>
  <si>
    <t>Bertie</t>
  </si>
  <si>
    <t>154-06-0003</t>
  </si>
  <si>
    <t>10x10 meter single module;
 Corners Relocated: 1234</t>
  </si>
  <si>
    <t>137-06-0001</t>
  </si>
  <si>
    <t>RRV013B</t>
  </si>
  <si>
    <t>10 x 10 meter plot</t>
  </si>
  <si>
    <t>Quercus laurifolia - Ulmus americana / Fraxinus caroliniana - Carpinus caroliniana / Saur cer - Carex spp.</t>
  </si>
  <si>
    <t>BOYLE; Forbes [Plot Leader/Co-Leader]; STANTON; Wendy [Assistant]; RICHTER; Jean [Assistant]</t>
  </si>
  <si>
    <t>154-06-0001</t>
  </si>
  <si>
    <t>137-06-0002</t>
  </si>
  <si>
    <t>RRV013C</t>
  </si>
  <si>
    <t>FRAPEN - QUELAU / CARCAR / Persicaria sp.</t>
  </si>
  <si>
    <t>154-06-0002</t>
  </si>
  <si>
    <t>10x10 meter single module;_x000D_ corners Relocated: 1234</t>
  </si>
  <si>
    <t>137-07-0007</t>
  </si>
  <si>
    <t>SWQ000A</t>
  </si>
  <si>
    <t>Swanquarter NWR</t>
  </si>
  <si>
    <t>STANTON; Wendy [Plot Leader/Co-Leader]; ROBINSON; Sherryreed [Assistant]; GILLIS; Tashea [Assistant]</t>
  </si>
  <si>
    <t>154-07-0007</t>
  </si>
  <si>
    <t>JURO marsh; lots of dead Juncus clumps dispersed among live stems.</t>
  </si>
  <si>
    <t>137-07-0008</t>
  </si>
  <si>
    <t>SWQ000B</t>
  </si>
  <si>
    <t>154-07-0008</t>
  </si>
  <si>
    <t>137-07-0009</t>
  </si>
  <si>
    <t>SWQ000C</t>
  </si>
  <si>
    <t>154-07-0009</t>
  </si>
  <si>
    <t>also called Goose Creek A</t>
  </si>
  <si>
    <t>also called Goose Creek B</t>
  </si>
  <si>
    <t>NWCA21-GCG-CC</t>
  </si>
  <si>
    <t>HOR. A</t>
  </si>
  <si>
    <t>HOR. BTG</t>
  </si>
  <si>
    <t>HOR.BTG2</t>
  </si>
  <si>
    <t>HOR.BTG3</t>
  </si>
  <si>
    <t>HOR.BTG4</t>
  </si>
  <si>
    <t>HOR. O</t>
  </si>
  <si>
    <t>HOR. OA</t>
  </si>
  <si>
    <t>HOR.CG1</t>
  </si>
  <si>
    <t>HOR CG2.</t>
  </si>
  <si>
    <t>HOR. OE</t>
  </si>
  <si>
    <t>HOR A</t>
  </si>
  <si>
    <t>HOR C.</t>
  </si>
  <si>
    <t>HOR. A1</t>
  </si>
  <si>
    <t>HOR. A2</t>
  </si>
  <si>
    <t>HOR. C1</t>
  </si>
  <si>
    <t>HOR. C2</t>
  </si>
  <si>
    <t>HOR.OA1</t>
  </si>
  <si>
    <t>HOR.OA2</t>
  </si>
  <si>
    <t>HOR. BG</t>
  </si>
  <si>
    <t>HOR. E</t>
  </si>
  <si>
    <t>HOR. BH1</t>
  </si>
  <si>
    <t>HOR. BE</t>
  </si>
  <si>
    <t>HOR. BH2</t>
  </si>
  <si>
    <t>HOR.CG2</t>
  </si>
  <si>
    <t>HOR. CG</t>
  </si>
  <si>
    <t>HOR. C</t>
  </si>
  <si>
    <t>HOR.BTG1</t>
  </si>
  <si>
    <t>HOR. CG1</t>
  </si>
  <si>
    <t>HOR. CG2</t>
  </si>
  <si>
    <t>HOR.CTG3</t>
  </si>
  <si>
    <t>&lt; 0.5</t>
  </si>
  <si>
    <t>ppm to percent - divide the ppm by 10,000</t>
  </si>
  <si>
    <r>
      <t xml:space="preserve">Total Nitrogen (%) </t>
    </r>
    <r>
      <rPr>
        <sz val="11"/>
        <color theme="1"/>
        <rFont val="Calibri"/>
        <family val="2"/>
        <scheme val="minor"/>
      </rPr>
      <t>maybe convert to ppm</t>
    </r>
  </si>
  <si>
    <t>Sample Depth (cm)</t>
  </si>
  <si>
    <t>MAMAR</t>
  </si>
  <si>
    <t>MATRA</t>
  </si>
  <si>
    <t>PPFOR</t>
  </si>
  <si>
    <t>PPTRA</t>
  </si>
  <si>
    <t>SWFOR</t>
  </si>
  <si>
    <t>SWMAR</t>
  </si>
  <si>
    <t>SWTRA</t>
  </si>
  <si>
    <t>Water depth: 4.5 cm; tide coming in, but fairly isolated large puddle at the time samples taken; connected across the whole site within an hour or so; readings from Wetland 1 meter</t>
  </si>
  <si>
    <t>ASSUMING sampled about halfway down the horizon, for calcs of sample depth</t>
  </si>
  <si>
    <t>A</t>
  </si>
  <si>
    <t>B</t>
  </si>
  <si>
    <t>N originally reported in lb/ac, so divided by 2 to get ppm, then converted to percent by dividing by 10,000; Sulfate non-detect (detection limit 2 mg/kg)</t>
  </si>
  <si>
    <t>SiteName-Date</t>
  </si>
  <si>
    <t>HorizName</t>
  </si>
  <si>
    <t>means no water available for sampling</t>
  </si>
  <si>
    <t>means analysis not done on soil or water</t>
  </si>
  <si>
    <t>Grnd_pH field</t>
  </si>
  <si>
    <t>Grnd_SpecCond Field (uS/cm)</t>
  </si>
  <si>
    <t>Grnd_Salinity (PSU=PPT)</t>
  </si>
  <si>
    <t>Grnd_Temp (C)</t>
  </si>
  <si>
    <t>Grnd_TDS (ppt)</t>
  </si>
  <si>
    <t>Grnd_pH_mean</t>
  </si>
  <si>
    <t>Grnd_pH lab</t>
  </si>
  <si>
    <t>Grnd_SpecCond lab (uS/cm)</t>
  </si>
  <si>
    <t>Grnd_NH3 Ammonia (mg/L as N)</t>
  </si>
  <si>
    <t>Grnd_Bromide (mg/L)</t>
  </si>
  <si>
    <t>Grnd_Chloride (mg/L)</t>
  </si>
  <si>
    <t>Grnd_Fluoride (mg/L)</t>
  </si>
  <si>
    <t>Grnd_Sulfate (mg/L)</t>
  </si>
  <si>
    <t>Grnd_Ca (mg/L)</t>
  </si>
  <si>
    <t>Grnd_K (mg/L)</t>
  </si>
  <si>
    <t>Grnd_Mg (mg/L)</t>
  </si>
  <si>
    <t>Grnd_Na (mg/L)</t>
  </si>
  <si>
    <t>Srfc_depth max (cm)</t>
  </si>
  <si>
    <t>Srfc_pH field</t>
  </si>
  <si>
    <t>Srfc_SpecCond Field (uS/cm)</t>
  </si>
  <si>
    <t>Srfc_Salinity (PSU=PPT)</t>
  </si>
  <si>
    <t>Srfc_Temp (C)</t>
  </si>
  <si>
    <t>Srfc_TDS (ppt)</t>
  </si>
  <si>
    <t>Srfc_pH_mean</t>
  </si>
  <si>
    <t>Srfc_SpecCond_mean</t>
  </si>
  <si>
    <t>Srfc_pH lab</t>
  </si>
  <si>
    <t>Srfc_SpecCond lab (uS/cm)</t>
  </si>
  <si>
    <t>Srfc_NH3 Ammonia (mg/L as N)</t>
  </si>
  <si>
    <t>Srfc_Bromide (mg/L)</t>
  </si>
  <si>
    <t>Srfc_Chloride (mg/L)</t>
  </si>
  <si>
    <t>Srfc_Fluoride (mg/L)</t>
  </si>
  <si>
    <t>Srfc_Sulfate (mg/L)</t>
  </si>
  <si>
    <t>Srfc_Ca (mg/L)</t>
  </si>
  <si>
    <t>Srfc_K (mg/L)</t>
  </si>
  <si>
    <t>Srfc_Mg (mg/L)</t>
  </si>
  <si>
    <t>Srfc_Na (mg/L)</t>
  </si>
  <si>
    <t>not enough water to collect all samples</t>
  </si>
  <si>
    <t>Water depth: 8 cm; sfc water sampled from a depression left by a fallen tree in the floodplain downslope of the plot that is relatively isolated at current water levels; no groundwater present</t>
  </si>
  <si>
    <t>Water depth: 5.5 cm; sampled in a puddle in the Phragmites adjacent to the pine savanna; Kotstelezkya virginica growing close by; Groundwater could not be sampled; present but contaminated by rain after heavy storm</t>
  </si>
  <si>
    <t>No groundwater or surface water</t>
  </si>
  <si>
    <t>Separate pit dug farther down-slope to reach groundwater; no surface water</t>
  </si>
  <si>
    <t>No surface water; ground water 33cm below surface</t>
  </si>
  <si>
    <t>no surface water; ground water 8.89 cm below surface</t>
  </si>
  <si>
    <t>Soil pH in water</t>
  </si>
  <si>
    <t>Total N release ppm</t>
  </si>
  <si>
    <t>percent to ppm = multiply the percent by 10,000</t>
  </si>
  <si>
    <t>Sample depth inches</t>
  </si>
  <si>
    <t>HOR E</t>
  </si>
  <si>
    <t>HOR B+</t>
  </si>
  <si>
    <t>HOR OA1</t>
  </si>
  <si>
    <t>HOR OA2</t>
  </si>
  <si>
    <t>HOR E1</t>
  </si>
  <si>
    <t>HOR BH</t>
  </si>
  <si>
    <t>HOR E2</t>
  </si>
  <si>
    <t>HOR B1</t>
  </si>
  <si>
    <t>HOR AC</t>
  </si>
  <si>
    <t>HOR C1</t>
  </si>
  <si>
    <t>HOR C2</t>
  </si>
  <si>
    <t>HOR C3</t>
  </si>
  <si>
    <t>HOR CG</t>
  </si>
  <si>
    <t>HOR OE</t>
  </si>
  <si>
    <t>HOR OA</t>
  </si>
  <si>
    <t>HOR EG</t>
  </si>
  <si>
    <t>HOR A/E</t>
  </si>
  <si>
    <t>HOR BTG1</t>
  </si>
  <si>
    <t>HOR BTG2</t>
  </si>
  <si>
    <t>HOR BH1</t>
  </si>
  <si>
    <t>HOR BH2</t>
  </si>
  <si>
    <t>HOR BH3</t>
  </si>
  <si>
    <t>HOR OI</t>
  </si>
  <si>
    <t>HOR O</t>
  </si>
  <si>
    <t>Horizon Bndy (cm) 125 max</t>
  </si>
  <si>
    <t>HOR A1</t>
  </si>
  <si>
    <t>HOR A2</t>
  </si>
  <si>
    <t>HOR A3</t>
  </si>
  <si>
    <t>HOR OAAO</t>
  </si>
  <si>
    <t>HOR OAA</t>
  </si>
  <si>
    <t>HOR BG</t>
  </si>
  <si>
    <t>N originally reported in lb/ac, so divided by 2 to get ppm, then converted to percent by dividing by 10,002</t>
  </si>
  <si>
    <t>N originally reported in lb/ac, so divided by 2 to get ppm, then converted to percent by dividing by 10,003</t>
  </si>
  <si>
    <t>N originally reported in lb/ac, so divided by 2 to get ppm, then converted to percent by dividing by 10,004</t>
  </si>
  <si>
    <t>N originally reported in lb/ac, so divided by 2 to get ppm, then converted to percent by dividing by 10,005</t>
  </si>
  <si>
    <t>N originally reported in lb/ac, so divided by 2 to get ppm, then converted to percent by dividing by 10,006</t>
  </si>
  <si>
    <t>N originally reported in lb/ac, so divided by 2 to get ppm, then converted to percent by dividing by 10,007</t>
  </si>
  <si>
    <t>N originally reported in lb/ac, so divided by 2 to get ppm, then converted to percent by dividing by 10,008</t>
  </si>
  <si>
    <t>N originally reported in lb/ac, so divided by 2 to get ppm, then converted to percent by dividing by 10,009</t>
  </si>
  <si>
    <t>N originally reported in lb/ac, so divided by 2 to get ppm, then converted to percent by dividing by 10,010</t>
  </si>
  <si>
    <t>N originally reported in lb/ac, so divided by 2 to get ppm, then converted to percent by dividing by 10,011</t>
  </si>
  <si>
    <t>2 (?)</t>
  </si>
  <si>
    <t>water was sampled from blow down hole (60cm below ground surface); surface sulfate from NWCA wq lab (other results from NC wq lab)</t>
  </si>
  <si>
    <t>Used formula to convert spec. conductivity to salinity for times when salinity was not directly measured</t>
  </si>
  <si>
    <t>Graph is from data from this project where both were measured</t>
  </si>
  <si>
    <t>surface salinity estimated via correlation formula</t>
  </si>
  <si>
    <t>Ca+Mg ppm Mehlich III</t>
  </si>
  <si>
    <t>Grnd SpecCond_mean</t>
  </si>
  <si>
    <t>Converting specific conductivity units</t>
  </si>
  <si>
    <t>1 µS/cm = 0.001 dS/m</t>
  </si>
  <si>
    <t>info from Chavez presentation for USDA/NRCS</t>
  </si>
  <si>
    <t>EC (dS/M)</t>
  </si>
  <si>
    <t>Effects not noticed</t>
  </si>
  <si>
    <t>Can be detrimental to sensitive crops</t>
  </si>
  <si>
    <t>Can have adverse effects on many crops</t>
  </si>
  <si>
    <t>Can be used for tolerant plants</t>
  </si>
  <si>
    <t>min</t>
  </si>
  <si>
    <t>max</t>
  </si>
  <si>
    <t>conversion chart</t>
  </si>
  <si>
    <t>Spec Cond (uS/cm)</t>
  </si>
  <si>
    <t>1 dS/m = 1000 µS/cm</t>
  </si>
  <si>
    <t>irrigation water</t>
  </si>
  <si>
    <t>P_CommType</t>
  </si>
  <si>
    <t>W_SalRegime</t>
  </si>
  <si>
    <t>Fresh</t>
  </si>
  <si>
    <t>Shrub</t>
  </si>
  <si>
    <t>Transitional</t>
  </si>
  <si>
    <t>Horizon No Adj</t>
  </si>
  <si>
    <t>OrigPCommType</t>
  </si>
  <si>
    <t>OrigSalinity</t>
  </si>
  <si>
    <t>Tidal_Inf</t>
  </si>
  <si>
    <t>StormSurge Vulnerable</t>
  </si>
  <si>
    <t>TITAN Above/Below Salt Sensitive Species Threshold</t>
  </si>
  <si>
    <t>Non-tidal</t>
  </si>
  <si>
    <t>No</t>
  </si>
  <si>
    <t>Below</t>
  </si>
  <si>
    <t>Yes</t>
  </si>
  <si>
    <t>Tidal</t>
  </si>
  <si>
    <t>Above</t>
  </si>
  <si>
    <t>Maybe tidal</t>
  </si>
  <si>
    <t>Elevation</t>
  </si>
  <si>
    <t>no sample taken during original sampling</t>
  </si>
  <si>
    <t>no data available yet as of July 2023</t>
  </si>
  <si>
    <t>could only get enough water for partial sample - Br/Cl/Su; Na calculated from formula correlation between sodium and salinity</t>
  </si>
  <si>
    <t>Grnd_Ca (meq/L)</t>
  </si>
  <si>
    <t>Grnd_Mg (meq/L)</t>
  </si>
  <si>
    <t>Grnd_Ca:Mg (meq/L)</t>
  </si>
  <si>
    <t>Na meq/100 g</t>
  </si>
  <si>
    <t>Ca meq/100 g</t>
  </si>
  <si>
    <t>Mg meq/100 g</t>
  </si>
  <si>
    <t>Ca:Mg ratio using meq/100g</t>
  </si>
  <si>
    <t>Ca:Mg ratio (ppm)</t>
  </si>
  <si>
    <t>Srfc_Ca (meq/L)</t>
  </si>
  <si>
    <t>Srfc_Mg (meq/L)</t>
  </si>
  <si>
    <t>Srfc_Ca:Mg (meq/L)</t>
  </si>
  <si>
    <t>Grnd_Ca (mol/L)</t>
  </si>
  <si>
    <t>Grnd_Mg (mol/L)</t>
  </si>
  <si>
    <t>Groundwater collected from original soil pit 20 meters closer to the river than the soil pit from which soil samples were collected</t>
  </si>
  <si>
    <t>Water depth: 8 cm; almost stream-like, seemingly continuous large puddle with fallen trees</t>
  </si>
  <si>
    <t>"brackish tidal"; water not collected for CC project; may be available from NWCA eventually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</si>
</sst>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.0"/>
    <numFmt numFmtId="165" formatCode="0.000"/>
    <numFmt numFmtId="166" formatCode="0.00000000000"/>
    <numFmt numFmtId="167" formatCode="0.000000"/>
    <numFmt numFmtId="168" formatCode="0.0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rgb="FF111111"/>
      <name val="Roboto"/>
    </font>
    <font>
      <b/>
      <sz val="14"/>
      <color rgb="FF111111"/>
      <name val="Roboto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trike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2" fontId="6" fillId="0" borderId="0" applyFont="0" applyFill="0" applyBorder="0" applyAlignment="0" applyProtection="0"/>
  </cellStyleXfs>
  <cellXfs count="100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4" fillId="0" borderId="0" xfId="0" applyFont="1" applyAlignment="1">
      <alignment wrapText="1"/>
    </xf>
    <xf numFmtId="0" fontId="1" fillId="5" borderId="2" xfId="0" applyFont="1" applyFill="1" applyBorder="1" applyAlignment="1">
      <alignment horizontal="center" vertical="center" wrapText="1"/>
    </xf>
    <xf numFmtId="0" fontId="0" fillId="6" borderId="0" xfId="0" applyFill="1"/>
    <xf numFmtId="0" fontId="0" fillId="0" borderId="0" xfId="2" applyNumberFormat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wrapText="1"/>
    </xf>
    <xf numFmtId="2" fontId="0" fillId="0" borderId="0" xfId="0" applyNumberFormat="1" applyAlignment="1">
      <alignment horizontal="center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1" applyNumberFormat="1" applyFont="1" applyAlignment="1">
      <alignment horizontal="right"/>
    </xf>
    <xf numFmtId="2" fontId="0" fillId="0" borderId="0" xfId="0" applyNumberFormat="1"/>
    <xf numFmtId="0" fontId="8" fillId="0" borderId="0" xfId="0" applyFont="1"/>
    <xf numFmtId="0" fontId="0" fillId="0" borderId="0" xfId="1" applyNumberFormat="1" applyFont="1" applyAlignment="1">
      <alignment horizontal="center"/>
    </xf>
    <xf numFmtId="0" fontId="0" fillId="0" borderId="1" xfId="0" applyBorder="1"/>
    <xf numFmtId="164" fontId="0" fillId="0" borderId="0" xfId="1" applyNumberFormat="1" applyFont="1" applyFill="1" applyAlignment="1">
      <alignment horizontal="center"/>
    </xf>
    <xf numFmtId="0" fontId="0" fillId="0" borderId="0" xfId="1" applyNumberFormat="1" applyFont="1" applyFill="1" applyAlignment="1">
      <alignment horizontal="center"/>
    </xf>
    <xf numFmtId="0" fontId="0" fillId="0" borderId="0" xfId="1" applyNumberFormat="1" applyFont="1" applyFill="1" applyAlignment="1">
      <alignment horizontal="right"/>
    </xf>
    <xf numFmtId="0" fontId="0" fillId="0" borderId="0" xfId="0" applyAlignment="1">
      <alignment horizontal="left"/>
    </xf>
    <xf numFmtId="0" fontId="0" fillId="7" borderId="0" xfId="0" applyFill="1"/>
    <xf numFmtId="0" fontId="0" fillId="7" borderId="0" xfId="0" applyFill="1" applyAlignment="1">
      <alignment horizontal="center"/>
    </xf>
    <xf numFmtId="0" fontId="1" fillId="4" borderId="2" xfId="0" applyFont="1" applyFill="1" applyBorder="1" applyAlignment="1">
      <alignment horizontal="right" vertical="center" wrapText="1"/>
    </xf>
    <xf numFmtId="2" fontId="0" fillId="7" borderId="0" xfId="0" applyNumberFormat="1" applyFill="1" applyAlignment="1">
      <alignment horizontal="center"/>
    </xf>
    <xf numFmtId="0" fontId="9" fillId="0" borderId="0" xfId="0" applyFont="1"/>
    <xf numFmtId="0" fontId="0" fillId="7" borderId="0" xfId="1" applyNumberFormat="1" applyFont="1" applyFill="1" applyAlignment="1">
      <alignment horizontal="right"/>
    </xf>
    <xf numFmtId="0" fontId="0" fillId="7" borderId="0" xfId="0" applyFill="1" applyAlignment="1">
      <alignment horizontal="right"/>
    </xf>
    <xf numFmtId="0" fontId="0" fillId="7" borderId="0" xfId="0" applyFill="1" applyAlignment="1">
      <alignment horizontal="left"/>
    </xf>
    <xf numFmtId="1" fontId="0" fillId="0" borderId="0" xfId="0" applyNumberFormat="1"/>
    <xf numFmtId="164" fontId="0" fillId="0" borderId="0" xfId="0" applyNumberFormat="1"/>
    <xf numFmtId="2" fontId="0" fillId="0" borderId="0" xfId="0" applyNumberFormat="1" applyAlignment="1">
      <alignment horizontal="left" indent="1"/>
    </xf>
    <xf numFmtId="0" fontId="0" fillId="3" borderId="0" xfId="0" applyFill="1"/>
    <xf numFmtId="0" fontId="10" fillId="4" borderId="2" xfId="0" applyFont="1" applyFill="1" applyBorder="1" applyAlignment="1">
      <alignment horizontal="center" vertical="center" wrapText="1"/>
    </xf>
    <xf numFmtId="0" fontId="11" fillId="0" borderId="0" xfId="0" applyFont="1"/>
    <xf numFmtId="0" fontId="0" fillId="6" borderId="0" xfId="0" applyFill="1" applyAlignment="1">
      <alignment horizontal="center"/>
    </xf>
    <xf numFmtId="165" fontId="0" fillId="0" borderId="0" xfId="0" applyNumberFormat="1"/>
    <xf numFmtId="0" fontId="0" fillId="8" borderId="0" xfId="0" applyFill="1" applyAlignment="1">
      <alignment wrapText="1"/>
    </xf>
    <xf numFmtId="1" fontId="0" fillId="8" borderId="0" xfId="0" applyNumberFormat="1" applyFill="1" applyAlignment="1">
      <alignment wrapText="1"/>
    </xf>
    <xf numFmtId="166" fontId="0" fillId="8" borderId="0" xfId="0" applyNumberFormat="1" applyFill="1" applyAlignment="1">
      <alignment wrapText="1"/>
    </xf>
    <xf numFmtId="1" fontId="0" fillId="8" borderId="0" xfId="0" applyNumberFormat="1" applyFill="1" applyAlignment="1">
      <alignment horizontal="center" wrapText="1"/>
    </xf>
    <xf numFmtId="14" fontId="0" fillId="8" borderId="0" xfId="0" applyNumberFormat="1" applyFill="1" applyAlignment="1">
      <alignment wrapText="1"/>
    </xf>
    <xf numFmtId="1" fontId="0" fillId="6" borderId="0" xfId="0" applyNumberFormat="1" applyFill="1" applyAlignment="1">
      <alignment horizontal="center" wrapText="1"/>
    </xf>
    <xf numFmtId="1" fontId="11" fillId="8" borderId="0" xfId="0" applyNumberFormat="1" applyFont="1" applyFill="1" applyAlignment="1">
      <alignment wrapText="1"/>
    </xf>
    <xf numFmtId="164" fontId="0" fillId="8" borderId="0" xfId="0" applyNumberFormat="1" applyFill="1" applyAlignment="1">
      <alignment wrapText="1"/>
    </xf>
    <xf numFmtId="167" fontId="0" fillId="0" borderId="0" xfId="0" applyNumberFormat="1"/>
    <xf numFmtId="1" fontId="0" fillId="0" borderId="0" xfId="0" applyNumberFormat="1" applyAlignment="1">
      <alignment horizontal="center"/>
    </xf>
    <xf numFmtId="1" fontId="11" fillId="0" borderId="0" xfId="0" applyNumberFormat="1" applyFont="1"/>
    <xf numFmtId="0" fontId="11" fillId="0" borderId="0" xfId="0" applyFont="1" applyAlignment="1">
      <alignment wrapText="1"/>
    </xf>
    <xf numFmtId="1" fontId="8" fillId="0" borderId="0" xfId="0" applyNumberFormat="1" applyFont="1" applyAlignment="1">
      <alignment horizontal="center"/>
    </xf>
    <xf numFmtId="14" fontId="8" fillId="0" borderId="0" xfId="0" applyNumberFormat="1" applyFont="1"/>
    <xf numFmtId="1" fontId="8" fillId="0" borderId="0" xfId="0" applyNumberFormat="1" applyFont="1"/>
    <xf numFmtId="164" fontId="8" fillId="0" borderId="0" xfId="0" applyNumberFormat="1" applyFont="1"/>
    <xf numFmtId="1" fontId="0" fillId="9" borderId="0" xfId="0" applyNumberFormat="1" applyFill="1"/>
    <xf numFmtId="1" fontId="0" fillId="10" borderId="0" xfId="0" applyNumberFormat="1" applyFill="1"/>
    <xf numFmtId="1" fontId="0" fillId="4" borderId="0" xfId="0" applyNumberFormat="1" applyFill="1"/>
    <xf numFmtId="14" fontId="0" fillId="6" borderId="0" xfId="0" applyNumberFormat="1" applyFill="1"/>
    <xf numFmtId="1" fontId="0" fillId="6" borderId="0" xfId="0" applyNumberFormat="1" applyFill="1" applyAlignment="1">
      <alignment horizontal="center"/>
    </xf>
    <xf numFmtId="1" fontId="8" fillId="10" borderId="0" xfId="0" applyNumberFormat="1" applyFont="1" applyFill="1"/>
    <xf numFmtId="167" fontId="8" fillId="0" borderId="0" xfId="0" applyNumberFormat="1" applyFont="1"/>
    <xf numFmtId="1" fontId="12" fillId="0" borderId="0" xfId="0" applyNumberFormat="1" applyFont="1"/>
    <xf numFmtId="166" fontId="0" fillId="0" borderId="0" xfId="0" applyNumberFormat="1"/>
    <xf numFmtId="168" fontId="0" fillId="0" borderId="0" xfId="0" applyNumberFormat="1" applyAlignment="1">
      <alignment horizontal="center"/>
    </xf>
    <xf numFmtId="0" fontId="0" fillId="6" borderId="0" xfId="0" applyFill="1" applyAlignment="1">
      <alignment horizontal="right"/>
    </xf>
    <xf numFmtId="17" fontId="0" fillId="6" borderId="0" xfId="0" applyNumberFormat="1" applyFill="1"/>
    <xf numFmtId="2" fontId="0" fillId="0" borderId="0" xfId="0" applyNumberFormat="1" applyAlignment="1">
      <alignment horizontal="left"/>
    </xf>
    <xf numFmtId="0" fontId="13" fillId="0" borderId="0" xfId="0" applyFont="1"/>
    <xf numFmtId="2" fontId="0" fillId="3" borderId="0" xfId="0" applyNumberFormat="1" applyFill="1"/>
    <xf numFmtId="0" fontId="1" fillId="11" borderId="2" xfId="0" applyFont="1" applyFill="1" applyBorder="1" applyAlignment="1">
      <alignment horizontal="center" vertical="center" wrapText="1"/>
    </xf>
    <xf numFmtId="2" fontId="1" fillId="11" borderId="2" xfId="0" applyNumberFormat="1" applyFont="1" applyFill="1" applyBorder="1" applyAlignment="1">
      <alignment horizontal="center" vertical="center" wrapText="1"/>
    </xf>
    <xf numFmtId="0" fontId="0" fillId="12" borderId="0" xfId="0" applyFill="1" applyAlignment="1">
      <alignment horizontal="center"/>
    </xf>
    <xf numFmtId="0" fontId="9" fillId="7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9" fillId="7" borderId="0" xfId="0" applyFont="1" applyFill="1"/>
    <xf numFmtId="49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  <xf numFmtId="2" fontId="0" fillId="3" borderId="0" xfId="0" applyNumberFormat="1" applyFill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164" fontId="0" fillId="0" borderId="0" xfId="0" applyNumberFormat="1" applyAlignment="1">
      <alignment horizontal="left"/>
    </xf>
    <xf numFmtId="0" fontId="8" fillId="0" borderId="0" xfId="0" applyFont="1" applyAlignment="1">
      <alignment horizontal="center"/>
    </xf>
    <xf numFmtId="168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left"/>
    </xf>
    <xf numFmtId="0" fontId="1" fillId="13" borderId="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wrapText="1"/>
    </xf>
    <xf numFmtId="0" fontId="14" fillId="0" borderId="0" xfId="0" applyFont="1" applyAlignment="1">
      <alignment wrapText="1"/>
    </xf>
    <xf numFmtId="2" fontId="8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/>
    </xf>
    <xf numFmtId="0" fontId="8" fillId="7" borderId="0" xfId="0" applyFont="1" applyFill="1" applyAlignment="1">
      <alignment horizontal="center"/>
    </xf>
    <xf numFmtId="0" fontId="8" fillId="0" borderId="0" xfId="0" applyFont="1" applyAlignment="1">
      <alignment horizontal="right"/>
    </xf>
    <xf numFmtId="2" fontId="8" fillId="0" borderId="0" xfId="0" applyNumberFormat="1" applyFont="1"/>
    <xf numFmtId="165" fontId="8" fillId="0" borderId="0" xfId="0" applyNumberFormat="1" applyFont="1"/>
    <xf numFmtId="0" fontId="8" fillId="7" borderId="0" xfId="0" applyFont="1" applyFill="1"/>
    <xf numFmtId="0" fontId="12" fillId="0" borderId="0" xfId="0" applyFont="1" applyAlignment="1">
      <alignment wrapText="1"/>
    </xf>
  </cellXfs>
  <cellStyles count="3">
    <cellStyle name="Comma" xfId="1" builtinId="3"/>
    <cellStyle name="Fixed" xfId="2" xr:uid="{052102DE-9158-4462-B430-0FC1D9747C88}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114299</xdr:colOff>
      <xdr:row>6</xdr:row>
      <xdr:rowOff>104775</xdr:rowOff>
    </xdr:from>
    <xdr:to>
      <xdr:col>6</xdr:col>
      <xdr:colOff>95249</xdr:colOff>
      <xdr:row>35</xdr:row>
      <xdr:rowOff>83695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40374E3-CA21-4A1D-8430-E26F78D634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15524" y="1200150"/>
          <a:ext cx="3800475" cy="550342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571500</xdr:colOff>
      <xdr:row>33</xdr:row>
      <xdr:rowOff>57150</xdr:rowOff>
    </xdr:from>
    <xdr:to>
      <xdr:col>1</xdr:col>
      <xdr:colOff>4276186</xdr:colOff>
      <xdr:row>54</xdr:row>
      <xdr:rowOff>18555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8649833-900A-472A-8C02-B9A8C98414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1500" y="6486525"/>
          <a:ext cx="4314286" cy="3961905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23</xdr:row>
      <xdr:rowOff>76200</xdr:rowOff>
    </xdr:from>
    <xdr:to>
      <xdr:col>1</xdr:col>
      <xdr:colOff>7266669</xdr:colOff>
      <xdr:row>29</xdr:row>
      <xdr:rowOff>180819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26D4B76-FAA1-442B-B35D-7D517A36A2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8650" y="3457575"/>
          <a:ext cx="7247619" cy="1247619"/>
        </a:xfrm>
        <a:prstGeom prst="rect">
          <a:avLst/>
        </a:prstGeom>
      </xdr:spPr>
    </xdr:pic>
    <xdr:clientData/>
  </xdr:twoCellAnchor>
  <xdr:twoCellAnchor editAs="oneCell">
    <xdr:from>
      <xdr:col>1</xdr:col>
      <xdr:colOff>6315075</xdr:colOff>
      <xdr:row>65</xdr:row>
      <xdr:rowOff>108677</xdr:rowOff>
    </xdr:from>
    <xdr:to>
      <xdr:col>3</xdr:col>
      <xdr:colOff>1123950</xdr:colOff>
      <xdr:row>87</xdr:row>
      <xdr:rowOff>75523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CCAEC4F-F594-6457-AA12-57DDCA67A8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924675" y="12986477"/>
          <a:ext cx="4362450" cy="4157846"/>
        </a:xfrm>
        <a:prstGeom prst="rect">
          <a:avLst/>
        </a:prstGeom>
      </xdr:spPr>
    </xdr:pic>
    <xdr:clientData/>
  </xdr:twoCellAnchor>
  <xdr:twoCellAnchor editAs="oneCell">
    <xdr:from>
      <xdr:col>1</xdr:col>
      <xdr:colOff>6076951</xdr:colOff>
      <xdr:row>88</xdr:row>
      <xdr:rowOff>38100</xdr:rowOff>
    </xdr:from>
    <xdr:to>
      <xdr:col>2</xdr:col>
      <xdr:colOff>766910</xdr:colOff>
      <xdr:row>99</xdr:row>
      <xdr:rowOff>94868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9AA2398-82A2-CAA3-EA08-BBC95373AE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686551" y="17297400"/>
          <a:ext cx="3271984" cy="2152268"/>
        </a:xfrm>
        <a:prstGeom prst="rect">
          <a:avLst/>
        </a:prstGeom>
      </xdr:spPr>
    </xdr:pic>
    <xdr:clientData/>
  </xdr:twoCellAnchor>
  <xdr:twoCellAnchor editAs="oneCell">
    <xdr:from>
      <xdr:col>1</xdr:col>
      <xdr:colOff>3190876</xdr:colOff>
      <xdr:row>88</xdr:row>
      <xdr:rowOff>83730</xdr:rowOff>
    </xdr:from>
    <xdr:to>
      <xdr:col>1</xdr:col>
      <xdr:colOff>5953126</xdr:colOff>
      <xdr:row>96</xdr:row>
      <xdr:rowOff>75852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63131B19-B317-962D-A0F6-1BBB3626E5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800476" y="17343030"/>
          <a:ext cx="2762250" cy="15161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C9EDC-993C-4B2B-9AEF-F83A3B8EFF70}">
  <sheetPr filterMode="1"/>
  <dimension ref="A1:AV467"/>
  <sheetViews>
    <sheetView tabSelected="1" workbookViewId="0">
      <pane xSplit="3" ySplit="1" topLeftCell="AA2" activePane="bottomRight" state="frozen"/>
      <selection pane="topRight" activeCell="D1" sqref="D1"/>
      <selection pane="bottomLeft" activeCell="A2" sqref="A2"/>
      <selection pane="bottomRight" activeCell="AI2" sqref="AI2"/>
    </sheetView>
  </sheetViews>
  <sheetFormatPr defaultRowHeight="15" x14ac:dyDescent="0.25"/>
  <cols>
    <col min="1" max="1" width="9.7109375" customWidth="1"/>
    <col min="2" max="2" width="23.5703125" customWidth="1"/>
    <col min="3" max="3" width="27.140625" customWidth="1"/>
    <col min="4" max="11" width="16.140625" customWidth="1"/>
    <col min="12" max="12" width="20.140625" customWidth="1"/>
    <col min="13" max="13" width="10.5703125" customWidth="1"/>
    <col min="14" max="15" width="11.7109375" customWidth="1"/>
    <col min="16" max="17" width="11.140625" style="3" customWidth="1"/>
    <col min="18" max="18" width="8.42578125" style="3" customWidth="1"/>
    <col min="19" max="19" width="14.42578125" style="3" customWidth="1"/>
    <col min="20" max="20" width="8.42578125" style="3" customWidth="1"/>
    <col min="21" max="21" width="8.5703125" style="3" customWidth="1"/>
    <col min="22" max="22" width="7.5703125" style="3" customWidth="1"/>
    <col min="23" max="23" width="14" style="3" customWidth="1"/>
    <col min="24" max="24" width="12.7109375" style="3" customWidth="1"/>
    <col min="25" max="26" width="10.5703125" style="3" customWidth="1"/>
    <col min="27" max="27" width="14.7109375" style="3" customWidth="1"/>
    <col min="28" max="28" width="8.42578125" style="3" customWidth="1"/>
    <col min="29" max="39" width="10.140625" style="3" customWidth="1"/>
    <col min="40" max="40" width="14.7109375" customWidth="1"/>
    <col min="41" max="41" width="13.140625" customWidth="1"/>
    <col min="42" max="42" width="15" customWidth="1"/>
    <col min="43" max="44" width="14.7109375" customWidth="1"/>
    <col min="45" max="45" width="13.140625" customWidth="1"/>
    <col min="46" max="46" width="15" customWidth="1"/>
    <col min="47" max="47" width="14.7109375" customWidth="1"/>
    <col min="48" max="48" width="52.7109375" customWidth="1"/>
  </cols>
  <sheetData>
    <row r="1" spans="1:48" ht="97.5" customHeight="1" x14ac:dyDescent="0.25">
      <c r="A1" s="1" t="s">
        <v>202</v>
      </c>
      <c r="B1" s="1" t="s">
        <v>11</v>
      </c>
      <c r="C1" s="1" t="s">
        <v>654</v>
      </c>
      <c r="D1" s="1" t="s">
        <v>767</v>
      </c>
      <c r="E1" s="1" t="s">
        <v>768</v>
      </c>
      <c r="F1" s="1" t="s">
        <v>773</v>
      </c>
      <c r="G1" s="1" t="s">
        <v>774</v>
      </c>
      <c r="H1" s="1" t="s">
        <v>775</v>
      </c>
      <c r="I1" s="1" t="s">
        <v>776</v>
      </c>
      <c r="J1" s="1" t="s">
        <v>777</v>
      </c>
      <c r="K1" s="1" t="s">
        <v>785</v>
      </c>
      <c r="L1" s="1" t="s">
        <v>45</v>
      </c>
      <c r="M1" s="1" t="s">
        <v>12</v>
      </c>
      <c r="N1" s="1" t="s">
        <v>13</v>
      </c>
      <c r="O1" s="1" t="s">
        <v>772</v>
      </c>
      <c r="P1" s="1" t="s">
        <v>61</v>
      </c>
      <c r="Q1" s="1" t="s">
        <v>655</v>
      </c>
      <c r="R1" s="1" t="s">
        <v>729</v>
      </c>
      <c r="S1" s="1" t="s">
        <v>704</v>
      </c>
      <c r="T1" s="1" t="s">
        <v>641</v>
      </c>
      <c r="U1" s="1" t="s">
        <v>15</v>
      </c>
      <c r="V1" s="1" t="s">
        <v>701</v>
      </c>
      <c r="W1" s="1" t="s">
        <v>43</v>
      </c>
      <c r="X1" s="1" t="s">
        <v>177</v>
      </c>
      <c r="Y1" s="1" t="s">
        <v>640</v>
      </c>
      <c r="Z1" s="1" t="s">
        <v>702</v>
      </c>
      <c r="AA1" s="1" t="s">
        <v>147</v>
      </c>
      <c r="AB1" s="1" t="s">
        <v>57</v>
      </c>
      <c r="AC1" s="1" t="s">
        <v>16</v>
      </c>
      <c r="AD1" s="1" t="s">
        <v>51</v>
      </c>
      <c r="AE1" s="1" t="s">
        <v>53</v>
      </c>
      <c r="AF1" s="1" t="s">
        <v>52</v>
      </c>
      <c r="AG1" s="1" t="s">
        <v>54</v>
      </c>
      <c r="AH1" s="1" t="s">
        <v>751</v>
      </c>
      <c r="AI1" s="1" t="s">
        <v>796</v>
      </c>
      <c r="AJ1" s="1" t="s">
        <v>792</v>
      </c>
      <c r="AK1" s="1" t="s">
        <v>793</v>
      </c>
      <c r="AL1" s="1" t="s">
        <v>794</v>
      </c>
      <c r="AM1" s="1" t="s">
        <v>795</v>
      </c>
      <c r="AN1" s="9" t="s">
        <v>27</v>
      </c>
      <c r="AO1" s="9" t="s">
        <v>28</v>
      </c>
      <c r="AP1" s="9" t="s">
        <v>29</v>
      </c>
      <c r="AQ1" s="9" t="s">
        <v>30</v>
      </c>
      <c r="AR1" s="1" t="s">
        <v>24</v>
      </c>
      <c r="AS1" s="1" t="s">
        <v>23</v>
      </c>
      <c r="AT1" s="1" t="s">
        <v>22</v>
      </c>
      <c r="AU1" s="1" t="s">
        <v>21</v>
      </c>
      <c r="AV1" s="1" t="s">
        <v>17</v>
      </c>
    </row>
    <row r="2" spans="1:48" x14ac:dyDescent="0.25">
      <c r="A2" t="s">
        <v>208</v>
      </c>
      <c r="B2" t="s">
        <v>108</v>
      </c>
      <c r="C2" t="str">
        <f t="shared" ref="C2:C65" si="0">CONCATENATE(B2,"-",M2)</f>
        <v>Adams Creek-2007</v>
      </c>
      <c r="D2" t="s">
        <v>275</v>
      </c>
      <c r="E2" t="s">
        <v>769</v>
      </c>
      <c r="F2" t="s">
        <v>275</v>
      </c>
      <c r="G2" t="s">
        <v>769</v>
      </c>
      <c r="H2" t="s">
        <v>778</v>
      </c>
      <c r="I2" t="s">
        <v>779</v>
      </c>
      <c r="J2" t="s">
        <v>780</v>
      </c>
      <c r="K2" s="3">
        <v>3.3</v>
      </c>
      <c r="L2" t="s">
        <v>63</v>
      </c>
      <c r="M2">
        <v>2007</v>
      </c>
      <c r="N2" s="2">
        <v>39283</v>
      </c>
      <c r="O2" s="3">
        <v>1</v>
      </c>
      <c r="P2" s="3" t="s">
        <v>651</v>
      </c>
      <c r="Q2" s="3" t="s">
        <v>651</v>
      </c>
      <c r="R2" s="27"/>
      <c r="S2" s="27"/>
      <c r="T2" s="3">
        <v>10</v>
      </c>
      <c r="U2" s="26"/>
      <c r="V2" s="3">
        <v>3.73</v>
      </c>
      <c r="W2" s="27"/>
      <c r="X2" s="3">
        <v>14.9825</v>
      </c>
      <c r="Y2" s="3">
        <v>3.5000000000000001E-3</v>
      </c>
      <c r="Z2" s="6">
        <f>Y2*10000</f>
        <v>35</v>
      </c>
      <c r="AA2" s="27"/>
      <c r="AB2" s="27"/>
      <c r="AC2" s="27"/>
      <c r="AD2" s="3">
        <v>339</v>
      </c>
      <c r="AE2" s="3">
        <v>147.5</v>
      </c>
      <c r="AF2" s="3">
        <v>78</v>
      </c>
      <c r="AG2" s="3">
        <v>55</v>
      </c>
      <c r="AH2" s="3">
        <v>486.5</v>
      </c>
      <c r="AI2" s="84">
        <f t="shared" ref="AI2:AI33" si="1">AD2/AE2</f>
        <v>2.2983050847457629</v>
      </c>
      <c r="AJ2" s="84">
        <f>AG2/2</f>
        <v>27.5</v>
      </c>
      <c r="AK2" s="84">
        <f>AD2/2</f>
        <v>169.5</v>
      </c>
      <c r="AL2" s="84">
        <f>AE2/2</f>
        <v>73.75</v>
      </c>
      <c r="AM2" s="84">
        <f>AK2/AL2</f>
        <v>2.2983050847457629</v>
      </c>
      <c r="AN2" s="26"/>
      <c r="AO2" s="26"/>
      <c r="AP2" s="26"/>
      <c r="AQ2" s="26"/>
      <c r="AR2" s="26"/>
      <c r="AS2" s="26"/>
      <c r="AT2" s="26"/>
      <c r="AU2" s="26"/>
      <c r="AV2" t="s">
        <v>129</v>
      </c>
    </row>
    <row r="3" spans="1:48" x14ac:dyDescent="0.25">
      <c r="A3" t="s">
        <v>208</v>
      </c>
      <c r="B3" t="s">
        <v>108</v>
      </c>
      <c r="C3" t="str">
        <f t="shared" si="0"/>
        <v>Adams Creek-2022</v>
      </c>
      <c r="D3" t="s">
        <v>275</v>
      </c>
      <c r="E3" t="s">
        <v>769</v>
      </c>
      <c r="F3" t="s">
        <v>275</v>
      </c>
      <c r="G3" t="s">
        <v>769</v>
      </c>
      <c r="H3" t="s">
        <v>778</v>
      </c>
      <c r="I3" t="s">
        <v>779</v>
      </c>
      <c r="J3" t="s">
        <v>780</v>
      </c>
      <c r="K3" s="3">
        <v>3.3</v>
      </c>
      <c r="M3">
        <v>2022</v>
      </c>
      <c r="O3" s="3">
        <v>1</v>
      </c>
      <c r="P3" s="3" t="s">
        <v>651</v>
      </c>
      <c r="Q3" s="3" t="s">
        <v>618</v>
      </c>
      <c r="S3" s="79">
        <v>6</v>
      </c>
      <c r="T3" s="79">
        <v>15.24</v>
      </c>
      <c r="V3" s="3">
        <v>4.0999999999999996</v>
      </c>
      <c r="W3" s="3">
        <v>0.05</v>
      </c>
      <c r="X3" s="3">
        <v>9.67</v>
      </c>
      <c r="Y3" s="3">
        <v>5.6499999999999996E-3</v>
      </c>
      <c r="Z3" s="6">
        <v>56.5</v>
      </c>
      <c r="AA3" s="3">
        <v>15.4</v>
      </c>
      <c r="AB3" s="25">
        <v>1.5</v>
      </c>
      <c r="AC3" s="3">
        <v>20.85</v>
      </c>
      <c r="AD3" s="3">
        <v>335</v>
      </c>
      <c r="AE3" s="3">
        <v>93</v>
      </c>
      <c r="AF3" s="3">
        <v>49</v>
      </c>
      <c r="AG3" s="3">
        <v>26</v>
      </c>
      <c r="AH3" s="3">
        <v>428</v>
      </c>
      <c r="AI3" s="84">
        <f t="shared" si="1"/>
        <v>3.6021505376344085</v>
      </c>
      <c r="AJ3" s="84">
        <f t="shared" ref="AJ3:AJ66" si="2">AG3/2</f>
        <v>13</v>
      </c>
      <c r="AK3" s="84">
        <f t="shared" ref="AK3:AK66" si="3">AD3/2</f>
        <v>167.5</v>
      </c>
      <c r="AL3" s="84">
        <f t="shared" ref="AL3:AL66" si="4">AE3/2</f>
        <v>46.5</v>
      </c>
      <c r="AM3" s="84">
        <f t="shared" ref="AM3:AM66" si="5">AK3/AL3</f>
        <v>3.6021505376344085</v>
      </c>
      <c r="AV3" t="s">
        <v>129</v>
      </c>
    </row>
    <row r="4" spans="1:48" x14ac:dyDescent="0.25">
      <c r="A4" t="s">
        <v>208</v>
      </c>
      <c r="B4" t="s">
        <v>108</v>
      </c>
      <c r="C4" t="str">
        <f t="shared" si="0"/>
        <v>Adams Creek-2022</v>
      </c>
      <c r="D4" t="s">
        <v>275</v>
      </c>
      <c r="E4" t="s">
        <v>769</v>
      </c>
      <c r="F4" t="s">
        <v>275</v>
      </c>
      <c r="G4" t="s">
        <v>769</v>
      </c>
      <c r="H4" t="s">
        <v>778</v>
      </c>
      <c r="I4" t="s">
        <v>779</v>
      </c>
      <c r="J4" t="s">
        <v>780</v>
      </c>
      <c r="K4" s="3">
        <v>3.3</v>
      </c>
      <c r="M4">
        <v>2022</v>
      </c>
      <c r="O4" s="3">
        <v>3</v>
      </c>
      <c r="P4" s="3">
        <v>3</v>
      </c>
      <c r="Q4" s="3" t="s">
        <v>721</v>
      </c>
      <c r="S4" s="79">
        <v>28</v>
      </c>
      <c r="T4" s="79">
        <v>71.12</v>
      </c>
      <c r="V4" s="3">
        <v>4.3</v>
      </c>
      <c r="W4" s="3">
        <v>0.03</v>
      </c>
      <c r="X4" s="3">
        <v>2.2000000000000002</v>
      </c>
      <c r="Y4" s="3">
        <v>4.8500000000000001E-3</v>
      </c>
      <c r="Z4" s="6">
        <v>48.5</v>
      </c>
      <c r="AA4" s="3">
        <v>2</v>
      </c>
      <c r="AB4" s="25">
        <v>7.2</v>
      </c>
      <c r="AC4" s="3">
        <v>13.3</v>
      </c>
      <c r="AD4" s="3">
        <v>84</v>
      </c>
      <c r="AE4" s="3">
        <v>20</v>
      </c>
      <c r="AF4" s="3">
        <v>10</v>
      </c>
      <c r="AG4" s="3">
        <v>22</v>
      </c>
      <c r="AH4" s="3">
        <v>104</v>
      </c>
      <c r="AI4" s="84">
        <f t="shared" si="1"/>
        <v>4.2</v>
      </c>
      <c r="AJ4" s="84">
        <f t="shared" si="2"/>
        <v>11</v>
      </c>
      <c r="AK4" s="84">
        <f t="shared" si="3"/>
        <v>42</v>
      </c>
      <c r="AL4" s="84">
        <f t="shared" si="4"/>
        <v>10</v>
      </c>
      <c r="AM4" s="84">
        <f t="shared" si="5"/>
        <v>4.2</v>
      </c>
      <c r="AV4" t="s">
        <v>129</v>
      </c>
    </row>
    <row r="5" spans="1:48" x14ac:dyDescent="0.25">
      <c r="A5" t="s">
        <v>208</v>
      </c>
      <c r="B5" t="s">
        <v>108</v>
      </c>
      <c r="C5" t="str">
        <f t="shared" si="0"/>
        <v>Adams Creek-2022</v>
      </c>
      <c r="D5" t="s">
        <v>275</v>
      </c>
      <c r="E5" t="s">
        <v>769</v>
      </c>
      <c r="F5" t="s">
        <v>275</v>
      </c>
      <c r="G5" t="s">
        <v>769</v>
      </c>
      <c r="H5" t="s">
        <v>778</v>
      </c>
      <c r="I5" t="s">
        <v>779</v>
      </c>
      <c r="J5" t="s">
        <v>780</v>
      </c>
      <c r="K5" s="3">
        <v>3.3</v>
      </c>
      <c r="M5">
        <v>2022</v>
      </c>
      <c r="O5" s="3">
        <v>2</v>
      </c>
      <c r="P5" s="3">
        <v>2</v>
      </c>
      <c r="Q5" s="3" t="s">
        <v>720</v>
      </c>
      <c r="S5" s="79">
        <v>15</v>
      </c>
      <c r="T5" s="79">
        <v>38.1</v>
      </c>
      <c r="V5" s="3">
        <v>4.3</v>
      </c>
      <c r="W5" s="3">
        <v>0.01</v>
      </c>
      <c r="X5" s="3">
        <v>3.87</v>
      </c>
      <c r="Y5" s="3">
        <v>3.2499999999999999E-3</v>
      </c>
      <c r="Z5" s="6">
        <v>32.5</v>
      </c>
      <c r="AA5" s="3">
        <v>0.8</v>
      </c>
      <c r="AB5" s="25">
        <v>1.5</v>
      </c>
      <c r="AC5" s="3">
        <v>1.08</v>
      </c>
      <c r="AD5" s="3">
        <v>174</v>
      </c>
      <c r="AE5" s="3">
        <v>28</v>
      </c>
      <c r="AF5" s="3">
        <v>17</v>
      </c>
      <c r="AG5" s="3">
        <v>23</v>
      </c>
      <c r="AH5" s="3">
        <v>202</v>
      </c>
      <c r="AI5" s="84">
        <f t="shared" si="1"/>
        <v>6.2142857142857144</v>
      </c>
      <c r="AJ5" s="84">
        <f t="shared" si="2"/>
        <v>11.5</v>
      </c>
      <c r="AK5" s="84">
        <f t="shared" si="3"/>
        <v>87</v>
      </c>
      <c r="AL5" s="84">
        <f t="shared" si="4"/>
        <v>14</v>
      </c>
      <c r="AM5" s="84">
        <f t="shared" si="5"/>
        <v>6.2142857142857144</v>
      </c>
      <c r="AV5" t="s">
        <v>129</v>
      </c>
    </row>
    <row r="6" spans="1:48" x14ac:dyDescent="0.25">
      <c r="A6" t="s">
        <v>208</v>
      </c>
      <c r="B6" t="s">
        <v>108</v>
      </c>
      <c r="C6" t="str">
        <f t="shared" si="0"/>
        <v>Adams Creek-2007</v>
      </c>
      <c r="D6" t="s">
        <v>275</v>
      </c>
      <c r="E6" t="s">
        <v>769</v>
      </c>
      <c r="F6" t="s">
        <v>275</v>
      </c>
      <c r="G6" t="s">
        <v>769</v>
      </c>
      <c r="H6" t="s">
        <v>778</v>
      </c>
      <c r="I6" t="s">
        <v>779</v>
      </c>
      <c r="J6" t="s">
        <v>780</v>
      </c>
      <c r="K6" s="3">
        <v>3.3</v>
      </c>
      <c r="L6" t="s">
        <v>63</v>
      </c>
      <c r="M6">
        <v>2007</v>
      </c>
      <c r="N6" s="2">
        <v>39283</v>
      </c>
      <c r="O6" s="3">
        <v>2</v>
      </c>
      <c r="P6" s="3">
        <v>2</v>
      </c>
      <c r="Q6" s="3" t="s">
        <v>652</v>
      </c>
      <c r="R6" s="27"/>
      <c r="S6" s="27"/>
      <c r="T6" s="3">
        <v>50</v>
      </c>
      <c r="U6" s="26"/>
      <c r="V6" s="3">
        <v>4.0999999999999996</v>
      </c>
      <c r="W6" s="27"/>
      <c r="X6" s="3">
        <v>14.23</v>
      </c>
      <c r="Y6" s="3">
        <v>2.8249999999999998E-3</v>
      </c>
      <c r="Z6" s="6">
        <f t="shared" ref="Z6:Z22" si="6">Y6*10000</f>
        <v>28.249999999999996</v>
      </c>
      <c r="AA6" s="27"/>
      <c r="AB6" s="27"/>
      <c r="AC6" s="27"/>
      <c r="AD6" s="3">
        <v>661</v>
      </c>
      <c r="AE6" s="3">
        <v>47</v>
      </c>
      <c r="AF6" s="3">
        <v>21</v>
      </c>
      <c r="AG6" s="3">
        <v>47</v>
      </c>
      <c r="AH6" s="3">
        <v>708</v>
      </c>
      <c r="AI6" s="84">
        <f t="shared" si="1"/>
        <v>14.063829787234043</v>
      </c>
      <c r="AJ6" s="84">
        <f t="shared" si="2"/>
        <v>23.5</v>
      </c>
      <c r="AK6" s="84">
        <f t="shared" si="3"/>
        <v>330.5</v>
      </c>
      <c r="AL6" s="84">
        <f t="shared" si="4"/>
        <v>23.5</v>
      </c>
      <c r="AM6" s="84">
        <f t="shared" si="5"/>
        <v>14.063829787234043</v>
      </c>
      <c r="AN6" s="26"/>
      <c r="AO6" s="26"/>
      <c r="AP6" s="26"/>
      <c r="AQ6" s="26"/>
      <c r="AR6" s="26"/>
      <c r="AS6" s="26"/>
      <c r="AT6" s="26"/>
      <c r="AU6" s="26"/>
      <c r="AV6" t="s">
        <v>129</v>
      </c>
    </row>
    <row r="7" spans="1:48" x14ac:dyDescent="0.25">
      <c r="A7" t="s">
        <v>207</v>
      </c>
      <c r="B7" t="s">
        <v>169</v>
      </c>
      <c r="C7" t="str">
        <f t="shared" si="0"/>
        <v>ALL005-2013</v>
      </c>
      <c r="D7" t="s">
        <v>278</v>
      </c>
      <c r="E7" t="s">
        <v>279</v>
      </c>
      <c r="F7" t="s">
        <v>278</v>
      </c>
      <c r="G7" t="s">
        <v>279</v>
      </c>
      <c r="H7" t="s">
        <v>782</v>
      </c>
      <c r="I7" t="s">
        <v>781</v>
      </c>
      <c r="J7" t="s">
        <v>783</v>
      </c>
      <c r="K7" s="3">
        <v>0.71120000000000005</v>
      </c>
      <c r="L7" t="s">
        <v>169</v>
      </c>
      <c r="M7">
        <v>2013</v>
      </c>
      <c r="O7" s="3">
        <v>1</v>
      </c>
      <c r="P7" s="3" t="s">
        <v>651</v>
      </c>
      <c r="Q7" s="3" t="s">
        <v>651</v>
      </c>
      <c r="R7" s="27"/>
      <c r="S7" s="27"/>
      <c r="T7" s="3">
        <v>10</v>
      </c>
      <c r="U7" s="27"/>
      <c r="V7" s="36">
        <v>5.5666666666666664</v>
      </c>
      <c r="W7" s="27"/>
      <c r="X7" s="14">
        <v>124.82</v>
      </c>
      <c r="Y7" s="3">
        <v>6.6499999999999997E-3</v>
      </c>
      <c r="Z7" s="6">
        <f t="shared" si="6"/>
        <v>66.5</v>
      </c>
      <c r="AA7" s="27"/>
      <c r="AB7" s="27"/>
      <c r="AC7" s="27"/>
      <c r="AD7" s="6">
        <v>1068.6666666666667</v>
      </c>
      <c r="AE7" s="6">
        <v>1999</v>
      </c>
      <c r="AF7" s="6">
        <v>679.33333333333337</v>
      </c>
      <c r="AG7" s="6">
        <v>13397.666666666666</v>
      </c>
      <c r="AH7" s="3">
        <v>3067.666666666667</v>
      </c>
      <c r="AI7" s="84">
        <f t="shared" si="1"/>
        <v>0.53460063365015842</v>
      </c>
      <c r="AJ7" s="84">
        <f t="shared" si="2"/>
        <v>6698.833333333333</v>
      </c>
      <c r="AK7" s="84">
        <f t="shared" si="3"/>
        <v>534.33333333333337</v>
      </c>
      <c r="AL7" s="84">
        <f t="shared" si="4"/>
        <v>999.5</v>
      </c>
      <c r="AM7" s="84">
        <f t="shared" si="5"/>
        <v>0.53460063365015842</v>
      </c>
    </row>
    <row r="8" spans="1:48" x14ac:dyDescent="0.25">
      <c r="A8" t="s">
        <v>207</v>
      </c>
      <c r="B8" t="s">
        <v>169</v>
      </c>
      <c r="C8" t="str">
        <f t="shared" si="0"/>
        <v>ALL005-2016</v>
      </c>
      <c r="D8" t="s">
        <v>278</v>
      </c>
      <c r="E8" t="s">
        <v>279</v>
      </c>
      <c r="F8" t="s">
        <v>278</v>
      </c>
      <c r="G8" t="s">
        <v>279</v>
      </c>
      <c r="H8" t="s">
        <v>782</v>
      </c>
      <c r="I8" t="s">
        <v>781</v>
      </c>
      <c r="J8" t="s">
        <v>783</v>
      </c>
      <c r="K8" s="3">
        <v>0.71120000000000005</v>
      </c>
      <c r="L8" t="s">
        <v>169</v>
      </c>
      <c r="M8">
        <v>2016</v>
      </c>
      <c r="O8" s="3">
        <v>1</v>
      </c>
      <c r="P8" s="3" t="s">
        <v>651</v>
      </c>
      <c r="Q8" s="3" t="s">
        <v>651</v>
      </c>
      <c r="R8" s="27"/>
      <c r="S8" s="27"/>
      <c r="T8" s="3">
        <v>10</v>
      </c>
      <c r="U8" s="27"/>
      <c r="V8" s="36">
        <v>6.7666666666666666</v>
      </c>
      <c r="W8" s="27"/>
      <c r="X8" s="14">
        <v>57.336666666666673</v>
      </c>
      <c r="Y8" s="3">
        <v>6.3166666666666675E-3</v>
      </c>
      <c r="Z8" s="6">
        <f t="shared" si="6"/>
        <v>63.166666666666671</v>
      </c>
      <c r="AA8" s="27"/>
      <c r="AB8" s="27"/>
      <c r="AC8" s="27"/>
      <c r="AD8" s="6">
        <v>970.66666666666663</v>
      </c>
      <c r="AE8" s="6">
        <v>1655.3333333333333</v>
      </c>
      <c r="AF8" s="6">
        <v>684</v>
      </c>
      <c r="AG8" s="6">
        <v>7430.666666666667</v>
      </c>
      <c r="AH8" s="3">
        <v>2626</v>
      </c>
      <c r="AI8" s="84">
        <f t="shared" si="1"/>
        <v>0.58638743455497377</v>
      </c>
      <c r="AJ8" s="84">
        <f t="shared" si="2"/>
        <v>3715.3333333333335</v>
      </c>
      <c r="AK8" s="84">
        <f t="shared" si="3"/>
        <v>485.33333333333331</v>
      </c>
      <c r="AL8" s="84">
        <f t="shared" si="4"/>
        <v>827.66666666666663</v>
      </c>
      <c r="AM8" s="84">
        <f t="shared" si="5"/>
        <v>0.58638743455497377</v>
      </c>
    </row>
    <row r="9" spans="1:48" x14ac:dyDescent="0.25">
      <c r="A9" t="s">
        <v>207</v>
      </c>
      <c r="B9" t="s">
        <v>163</v>
      </c>
      <c r="C9" t="str">
        <f t="shared" si="0"/>
        <v>ALL030-2016</v>
      </c>
      <c r="D9" t="s">
        <v>275</v>
      </c>
      <c r="E9" t="s">
        <v>769</v>
      </c>
      <c r="F9" t="s">
        <v>275</v>
      </c>
      <c r="G9" t="s">
        <v>769</v>
      </c>
      <c r="H9" t="s">
        <v>778</v>
      </c>
      <c r="I9" t="s">
        <v>781</v>
      </c>
      <c r="J9" t="s">
        <v>780</v>
      </c>
      <c r="K9" s="3">
        <v>0.8</v>
      </c>
      <c r="L9" t="s">
        <v>163</v>
      </c>
      <c r="M9">
        <v>2016</v>
      </c>
      <c r="O9" s="3">
        <v>1</v>
      </c>
      <c r="P9" s="3" t="s">
        <v>651</v>
      </c>
      <c r="Q9" s="3" t="s">
        <v>651</v>
      </c>
      <c r="R9" s="27"/>
      <c r="S9" s="27"/>
      <c r="T9" s="3">
        <v>10</v>
      </c>
      <c r="U9" s="27"/>
      <c r="V9" s="36">
        <v>3.6</v>
      </c>
      <c r="W9" s="27"/>
      <c r="X9" s="14">
        <v>5.29</v>
      </c>
      <c r="Y9" s="3">
        <v>7.0000000000000001E-3</v>
      </c>
      <c r="Z9" s="6">
        <f t="shared" si="6"/>
        <v>70</v>
      </c>
      <c r="AA9" s="27"/>
      <c r="AB9" s="27"/>
      <c r="AC9" s="27"/>
      <c r="AD9" s="6">
        <v>41.666666666666664</v>
      </c>
      <c r="AE9" s="6">
        <v>60</v>
      </c>
      <c r="AF9" s="6">
        <v>27</v>
      </c>
      <c r="AG9" s="6">
        <v>73</v>
      </c>
      <c r="AH9" s="3">
        <v>101.66666666666666</v>
      </c>
      <c r="AI9" s="84">
        <f t="shared" si="1"/>
        <v>0.69444444444444442</v>
      </c>
      <c r="AJ9" s="84">
        <f t="shared" si="2"/>
        <v>36.5</v>
      </c>
      <c r="AK9" s="84">
        <f t="shared" si="3"/>
        <v>20.833333333333332</v>
      </c>
      <c r="AL9" s="84">
        <f t="shared" si="4"/>
        <v>30</v>
      </c>
      <c r="AM9" s="84">
        <f t="shared" si="5"/>
        <v>0.69444444444444442</v>
      </c>
    </row>
    <row r="10" spans="1:48" x14ac:dyDescent="0.25">
      <c r="A10" t="s">
        <v>207</v>
      </c>
      <c r="B10" t="s">
        <v>163</v>
      </c>
      <c r="C10" t="str">
        <f t="shared" si="0"/>
        <v>ALL030-2013</v>
      </c>
      <c r="D10" t="s">
        <v>275</v>
      </c>
      <c r="E10" t="s">
        <v>769</v>
      </c>
      <c r="F10" t="s">
        <v>275</v>
      </c>
      <c r="G10" t="s">
        <v>769</v>
      </c>
      <c r="H10" t="s">
        <v>778</v>
      </c>
      <c r="I10" t="s">
        <v>781</v>
      </c>
      <c r="J10" t="s">
        <v>780</v>
      </c>
      <c r="K10" s="3">
        <v>0.8</v>
      </c>
      <c r="L10" t="s">
        <v>163</v>
      </c>
      <c r="M10">
        <v>2013</v>
      </c>
      <c r="O10" s="3">
        <v>1</v>
      </c>
      <c r="P10" s="3" t="s">
        <v>651</v>
      </c>
      <c r="Q10" s="3" t="s">
        <v>651</v>
      </c>
      <c r="R10" s="27"/>
      <c r="S10" s="27"/>
      <c r="T10" s="3">
        <v>10</v>
      </c>
      <c r="U10" s="27"/>
      <c r="V10" s="36">
        <v>3.6666666666666665</v>
      </c>
      <c r="W10" s="27"/>
      <c r="X10" s="14">
        <v>11.373333333333333</v>
      </c>
      <c r="Y10" s="3">
        <v>7.0000000000000001E-3</v>
      </c>
      <c r="Z10" s="6">
        <f t="shared" si="6"/>
        <v>70</v>
      </c>
      <c r="AA10" s="27"/>
      <c r="AB10" s="27"/>
      <c r="AC10" s="27"/>
      <c r="AD10" s="6">
        <v>183</v>
      </c>
      <c r="AE10" s="6">
        <v>113.66666666666667</v>
      </c>
      <c r="AF10" s="6">
        <v>47.333333333333336</v>
      </c>
      <c r="AG10" s="6">
        <v>41.333333333333336</v>
      </c>
      <c r="AH10" s="3">
        <v>296.66666666666669</v>
      </c>
      <c r="AI10" s="84">
        <f t="shared" si="1"/>
        <v>1.6099706744868034</v>
      </c>
      <c r="AJ10" s="84">
        <f t="shared" si="2"/>
        <v>20.666666666666668</v>
      </c>
      <c r="AK10" s="84">
        <f t="shared" si="3"/>
        <v>91.5</v>
      </c>
      <c r="AL10" s="84">
        <f t="shared" si="4"/>
        <v>56.833333333333336</v>
      </c>
      <c r="AM10" s="84">
        <f t="shared" si="5"/>
        <v>1.6099706744868034</v>
      </c>
    </row>
    <row r="11" spans="1:48" x14ac:dyDescent="0.25">
      <c r="A11" t="s">
        <v>204</v>
      </c>
      <c r="B11" t="s">
        <v>94</v>
      </c>
      <c r="C11" t="str">
        <f t="shared" si="0"/>
        <v>Alligator River-2016</v>
      </c>
      <c r="D11" t="s">
        <v>275</v>
      </c>
      <c r="E11" t="s">
        <v>769</v>
      </c>
      <c r="F11" t="s">
        <v>275</v>
      </c>
      <c r="G11" t="s">
        <v>769</v>
      </c>
      <c r="H11" t="s">
        <v>778</v>
      </c>
      <c r="I11" t="s">
        <v>781</v>
      </c>
      <c r="J11" t="s">
        <v>780</v>
      </c>
      <c r="K11" s="3">
        <v>0.60960000000000003</v>
      </c>
      <c r="L11" t="s">
        <v>93</v>
      </c>
      <c r="M11">
        <v>2016</v>
      </c>
      <c r="N11" s="2">
        <v>42536</v>
      </c>
      <c r="O11" s="3">
        <v>3</v>
      </c>
      <c r="P11" s="3">
        <v>3</v>
      </c>
      <c r="Q11" s="3">
        <v>3</v>
      </c>
      <c r="R11" s="3">
        <v>75</v>
      </c>
      <c r="T11" s="3">
        <v>59</v>
      </c>
      <c r="V11" s="27" t="s">
        <v>181</v>
      </c>
      <c r="W11" s="14">
        <v>0.75</v>
      </c>
      <c r="X11" s="6">
        <v>106</v>
      </c>
      <c r="Y11" s="3">
        <v>1.62</v>
      </c>
      <c r="Z11" s="6">
        <f t="shared" si="6"/>
        <v>16200.000000000002</v>
      </c>
      <c r="AA11" s="27"/>
      <c r="AB11" s="27"/>
      <c r="AC11" s="27"/>
      <c r="AD11" s="20">
        <f>AN11*1.15</f>
        <v>138</v>
      </c>
      <c r="AE11" s="15">
        <f t="shared" ref="AE11:AE17" si="7">AP11*1.24</f>
        <v>211.79199999999997</v>
      </c>
      <c r="AF11" s="20">
        <f t="shared" ref="AF11:AF17" si="8">AO11*1.14</f>
        <v>88.919999999999987</v>
      </c>
      <c r="AG11" s="15">
        <v>0</v>
      </c>
      <c r="AH11" s="3">
        <v>349.79199999999997</v>
      </c>
      <c r="AI11" s="84">
        <f t="shared" si="1"/>
        <v>0.651582684898391</v>
      </c>
      <c r="AJ11" s="84">
        <f t="shared" si="2"/>
        <v>0</v>
      </c>
      <c r="AK11" s="84">
        <f t="shared" si="3"/>
        <v>69</v>
      </c>
      <c r="AL11" s="84">
        <f t="shared" si="4"/>
        <v>105.89599999999999</v>
      </c>
      <c r="AM11" s="84">
        <f t="shared" si="5"/>
        <v>0.651582684898391</v>
      </c>
      <c r="AN11">
        <f>AR11*200</f>
        <v>120</v>
      </c>
      <c r="AO11">
        <f>AS11*390</f>
        <v>78</v>
      </c>
      <c r="AP11">
        <f>AT11*122</f>
        <v>170.79999999999998</v>
      </c>
      <c r="AQ11">
        <f>AU11*230</f>
        <v>0</v>
      </c>
      <c r="AR11" s="6">
        <v>0.6</v>
      </c>
      <c r="AS11" s="6">
        <v>0.2</v>
      </c>
      <c r="AT11" s="6">
        <v>1.4</v>
      </c>
      <c r="AU11" s="3"/>
    </row>
    <row r="12" spans="1:48" x14ac:dyDescent="0.25">
      <c r="A12" t="s">
        <v>204</v>
      </c>
      <c r="B12" s="21" t="s">
        <v>94</v>
      </c>
      <c r="C12" t="str">
        <f t="shared" si="0"/>
        <v>Alligator River-2016</v>
      </c>
      <c r="D12" t="s">
        <v>275</v>
      </c>
      <c r="E12" t="s">
        <v>769</v>
      </c>
      <c r="F12" t="s">
        <v>275</v>
      </c>
      <c r="G12" t="s">
        <v>769</v>
      </c>
      <c r="H12" t="s">
        <v>778</v>
      </c>
      <c r="I12" t="s">
        <v>781</v>
      </c>
      <c r="J12" t="s">
        <v>780</v>
      </c>
      <c r="K12" s="3">
        <v>0.60960000000000003</v>
      </c>
      <c r="L12" t="s">
        <v>93</v>
      </c>
      <c r="M12">
        <v>2016</v>
      </c>
      <c r="N12" s="2">
        <v>42536</v>
      </c>
      <c r="O12" s="3">
        <v>2</v>
      </c>
      <c r="P12" s="3">
        <v>2</v>
      </c>
      <c r="Q12" s="3" t="s">
        <v>746</v>
      </c>
      <c r="R12" s="3">
        <v>43</v>
      </c>
      <c r="T12" s="3">
        <v>31</v>
      </c>
      <c r="V12" s="3">
        <v>3.8</v>
      </c>
      <c r="W12" s="14">
        <v>1.22</v>
      </c>
      <c r="X12" s="6">
        <v>103.8</v>
      </c>
      <c r="Y12" s="3">
        <v>1.96</v>
      </c>
      <c r="Z12" s="6">
        <f t="shared" si="6"/>
        <v>19600</v>
      </c>
      <c r="AA12" s="27"/>
      <c r="AB12" s="27"/>
      <c r="AC12" s="27"/>
      <c r="AD12" s="20">
        <f>AN12*1.15</f>
        <v>276</v>
      </c>
      <c r="AE12" s="15">
        <f t="shared" si="7"/>
        <v>317.68799999999999</v>
      </c>
      <c r="AF12" s="20">
        <f t="shared" si="8"/>
        <v>311.21999999999997</v>
      </c>
      <c r="AG12" s="15">
        <f t="shared" ref="AG12:AG17" si="9">(0.5*AQ12)+0.31</f>
        <v>23.31</v>
      </c>
      <c r="AH12" s="3">
        <v>593.68799999999999</v>
      </c>
      <c r="AI12" s="84">
        <f t="shared" si="1"/>
        <v>0.86877691319785455</v>
      </c>
      <c r="AJ12" s="84">
        <f t="shared" si="2"/>
        <v>11.654999999999999</v>
      </c>
      <c r="AK12" s="84">
        <f t="shared" si="3"/>
        <v>138</v>
      </c>
      <c r="AL12" s="84">
        <f t="shared" si="4"/>
        <v>158.84399999999999</v>
      </c>
      <c r="AM12" s="84">
        <f t="shared" si="5"/>
        <v>0.86877691319785455</v>
      </c>
      <c r="AN12">
        <f>AR12*200</f>
        <v>240</v>
      </c>
      <c r="AO12">
        <f>AS12*390</f>
        <v>273</v>
      </c>
      <c r="AP12">
        <f>AT12*122</f>
        <v>256.2</v>
      </c>
      <c r="AQ12">
        <f>AU12*230</f>
        <v>46</v>
      </c>
      <c r="AR12" s="6">
        <v>1.2</v>
      </c>
      <c r="AS12" s="6">
        <v>0.7</v>
      </c>
      <c r="AT12" s="6">
        <v>2.1</v>
      </c>
      <c r="AU12" s="6">
        <v>0.2</v>
      </c>
    </row>
    <row r="13" spans="1:48" x14ac:dyDescent="0.25">
      <c r="A13" t="s">
        <v>204</v>
      </c>
      <c r="B13" s="21" t="s">
        <v>94</v>
      </c>
      <c r="C13" t="str">
        <f t="shared" si="0"/>
        <v>Alligator River-2016</v>
      </c>
      <c r="D13" t="s">
        <v>275</v>
      </c>
      <c r="E13" t="s">
        <v>769</v>
      </c>
      <c r="F13" t="s">
        <v>275</v>
      </c>
      <c r="G13" t="s">
        <v>769</v>
      </c>
      <c r="H13" t="s">
        <v>778</v>
      </c>
      <c r="I13" t="s">
        <v>781</v>
      </c>
      <c r="J13" t="s">
        <v>780</v>
      </c>
      <c r="K13" s="3">
        <v>0.60960000000000003</v>
      </c>
      <c r="L13" t="s">
        <v>93</v>
      </c>
      <c r="M13">
        <v>2016</v>
      </c>
      <c r="N13" s="2">
        <v>42536</v>
      </c>
      <c r="O13" s="3">
        <v>1</v>
      </c>
      <c r="P13" s="3" t="s">
        <v>651</v>
      </c>
      <c r="Q13" s="3" t="s">
        <v>651</v>
      </c>
      <c r="R13" s="3">
        <v>19</v>
      </c>
      <c r="T13" s="3">
        <v>9</v>
      </c>
      <c r="V13" s="27" t="s">
        <v>181</v>
      </c>
      <c r="W13" s="14">
        <v>1.6</v>
      </c>
      <c r="X13" s="6">
        <v>97.3</v>
      </c>
      <c r="Y13" s="3">
        <v>1.63</v>
      </c>
      <c r="Z13" s="6">
        <f t="shared" si="6"/>
        <v>16299.999999999998</v>
      </c>
      <c r="AA13" s="27"/>
      <c r="AB13" s="27"/>
      <c r="AC13" s="27"/>
      <c r="AD13" s="20">
        <f>AN13*1.15</f>
        <v>1150</v>
      </c>
      <c r="AE13" s="15">
        <f t="shared" si="7"/>
        <v>741.27200000000005</v>
      </c>
      <c r="AF13" s="20">
        <f t="shared" si="8"/>
        <v>622.43999999999994</v>
      </c>
      <c r="AG13" s="15">
        <f t="shared" si="9"/>
        <v>80.81</v>
      </c>
      <c r="AH13" s="3">
        <v>1891.2719999999999</v>
      </c>
      <c r="AI13" s="84">
        <f t="shared" si="1"/>
        <v>1.5513873449961686</v>
      </c>
      <c r="AJ13" s="84">
        <f t="shared" si="2"/>
        <v>40.405000000000001</v>
      </c>
      <c r="AK13" s="84">
        <f t="shared" si="3"/>
        <v>575</v>
      </c>
      <c r="AL13" s="84">
        <f t="shared" si="4"/>
        <v>370.63600000000002</v>
      </c>
      <c r="AM13" s="84">
        <f t="shared" si="5"/>
        <v>1.5513873449961686</v>
      </c>
      <c r="AN13">
        <f>AR13*200</f>
        <v>1000</v>
      </c>
      <c r="AO13">
        <f>AS13*390</f>
        <v>546</v>
      </c>
      <c r="AP13">
        <f>AT13*122</f>
        <v>597.80000000000007</v>
      </c>
      <c r="AQ13">
        <f>AU13*230</f>
        <v>161</v>
      </c>
      <c r="AR13" s="6">
        <v>5</v>
      </c>
      <c r="AS13" s="6">
        <v>1.4</v>
      </c>
      <c r="AT13" s="6">
        <v>4.9000000000000004</v>
      </c>
      <c r="AU13" s="6">
        <v>0.7</v>
      </c>
    </row>
    <row r="14" spans="1:48" x14ac:dyDescent="0.25">
      <c r="A14" t="s">
        <v>204</v>
      </c>
      <c r="B14" t="s">
        <v>94</v>
      </c>
      <c r="C14" t="str">
        <f t="shared" si="0"/>
        <v>Alligator River-2011</v>
      </c>
      <c r="D14" t="s">
        <v>275</v>
      </c>
      <c r="E14" t="s">
        <v>769</v>
      </c>
      <c r="F14" t="s">
        <v>275</v>
      </c>
      <c r="G14" t="s">
        <v>769</v>
      </c>
      <c r="H14" t="s">
        <v>778</v>
      </c>
      <c r="I14" t="s">
        <v>781</v>
      </c>
      <c r="J14" t="s">
        <v>783</v>
      </c>
      <c r="K14" s="3">
        <v>0.60960000000000003</v>
      </c>
      <c r="L14" t="s">
        <v>92</v>
      </c>
      <c r="M14">
        <v>2011</v>
      </c>
      <c r="N14" s="2">
        <v>40758</v>
      </c>
      <c r="O14" s="3">
        <v>1</v>
      </c>
      <c r="P14" s="3" t="s">
        <v>651</v>
      </c>
      <c r="Q14" s="3" t="s">
        <v>746</v>
      </c>
      <c r="R14" s="3">
        <v>65</v>
      </c>
      <c r="V14" s="3">
        <v>3.4</v>
      </c>
      <c r="W14" s="3">
        <v>5.0199999999999996</v>
      </c>
      <c r="X14" s="3">
        <v>105.9</v>
      </c>
      <c r="Y14" s="3">
        <v>1.87</v>
      </c>
      <c r="Z14" s="6">
        <f t="shared" si="6"/>
        <v>18700</v>
      </c>
      <c r="AA14" s="27"/>
      <c r="AB14" s="27"/>
      <c r="AC14" s="27"/>
      <c r="AD14" s="20">
        <f>AN14*1.15</f>
        <v>1885.9999999999995</v>
      </c>
      <c r="AE14" s="15">
        <f t="shared" si="7"/>
        <v>1013.5759999999999</v>
      </c>
      <c r="AF14" s="20">
        <f t="shared" si="8"/>
        <v>355.67999999999995</v>
      </c>
      <c r="AG14" s="15">
        <f t="shared" si="9"/>
        <v>920.31</v>
      </c>
      <c r="AH14" s="3">
        <v>2899.5759999999996</v>
      </c>
      <c r="AI14" s="84">
        <f t="shared" si="1"/>
        <v>1.8607386125954044</v>
      </c>
      <c r="AJ14" s="84">
        <f t="shared" si="2"/>
        <v>460.15499999999997</v>
      </c>
      <c r="AK14" s="84">
        <f t="shared" si="3"/>
        <v>942.99999999999977</v>
      </c>
      <c r="AL14" s="84">
        <f t="shared" si="4"/>
        <v>506.78799999999995</v>
      </c>
      <c r="AM14" s="84">
        <f t="shared" si="5"/>
        <v>1.8607386125954044</v>
      </c>
      <c r="AN14">
        <f>AR14*200</f>
        <v>1639.9999999999998</v>
      </c>
      <c r="AO14">
        <f>AS14*390</f>
        <v>312</v>
      </c>
      <c r="AP14">
        <f>AT14*122</f>
        <v>817.4</v>
      </c>
      <c r="AQ14">
        <f>AU14*230</f>
        <v>1840</v>
      </c>
      <c r="AR14" s="3">
        <v>8.1999999999999993</v>
      </c>
      <c r="AS14" s="3">
        <v>0.8</v>
      </c>
      <c r="AT14" s="3">
        <v>6.7</v>
      </c>
      <c r="AU14" s="3">
        <v>8</v>
      </c>
    </row>
    <row r="15" spans="1:48" x14ac:dyDescent="0.25">
      <c r="A15" t="s">
        <v>204</v>
      </c>
      <c r="B15" t="s">
        <v>0</v>
      </c>
      <c r="C15" t="str">
        <f t="shared" si="0"/>
        <v>Aydlett-2016</v>
      </c>
      <c r="D15" t="s">
        <v>275</v>
      </c>
      <c r="E15" t="s">
        <v>769</v>
      </c>
      <c r="F15" t="s">
        <v>275</v>
      </c>
      <c r="G15" t="s">
        <v>769</v>
      </c>
      <c r="H15" t="s">
        <v>778</v>
      </c>
      <c r="I15" t="s">
        <v>779</v>
      </c>
      <c r="J15" t="s">
        <v>780</v>
      </c>
      <c r="K15" s="3">
        <v>1.4</v>
      </c>
      <c r="L15" t="s">
        <v>1</v>
      </c>
      <c r="M15">
        <v>2016</v>
      </c>
      <c r="N15" s="2">
        <v>42549</v>
      </c>
      <c r="O15" s="3">
        <v>1</v>
      </c>
      <c r="P15" s="3" t="s">
        <v>651</v>
      </c>
      <c r="Q15" s="3" t="s">
        <v>651</v>
      </c>
      <c r="R15" s="3">
        <v>13</v>
      </c>
      <c r="T15" s="3">
        <v>6</v>
      </c>
      <c r="V15" s="6">
        <v>3.2</v>
      </c>
      <c r="W15" s="14">
        <v>1.26</v>
      </c>
      <c r="X15" s="15">
        <v>153.5</v>
      </c>
      <c r="Y15" s="14">
        <v>2.25</v>
      </c>
      <c r="Z15" s="6">
        <f t="shared" si="6"/>
        <v>22500</v>
      </c>
      <c r="AA15" s="27"/>
      <c r="AB15" s="27"/>
      <c r="AC15" s="27"/>
      <c r="AD15" s="20">
        <v>16.100000000000001</v>
      </c>
      <c r="AE15" s="15">
        <f t="shared" si="7"/>
        <v>953.06400000000008</v>
      </c>
      <c r="AF15" s="20">
        <f t="shared" si="8"/>
        <v>400.14</v>
      </c>
      <c r="AG15" s="15">
        <f t="shared" si="9"/>
        <v>92.31</v>
      </c>
      <c r="AH15" s="3">
        <v>969.1640000000001</v>
      </c>
      <c r="AI15" s="84">
        <f t="shared" si="1"/>
        <v>1.6892884423291614E-2</v>
      </c>
      <c r="AJ15" s="84">
        <f t="shared" si="2"/>
        <v>46.155000000000001</v>
      </c>
      <c r="AK15" s="84">
        <f t="shared" si="3"/>
        <v>8.0500000000000007</v>
      </c>
      <c r="AL15" s="84">
        <f t="shared" si="4"/>
        <v>476.53200000000004</v>
      </c>
      <c r="AM15" s="84">
        <f t="shared" si="5"/>
        <v>1.6892884423291614E-2</v>
      </c>
      <c r="AN15" s="17" t="s">
        <v>42</v>
      </c>
      <c r="AO15" s="17">
        <v>351</v>
      </c>
      <c r="AP15" s="17">
        <v>768.6</v>
      </c>
      <c r="AQ15" s="17">
        <v>184</v>
      </c>
      <c r="AR15" s="17" t="s">
        <v>26</v>
      </c>
      <c r="AS15" s="17">
        <v>0.9</v>
      </c>
      <c r="AT15" s="17">
        <v>6.3</v>
      </c>
      <c r="AU15" s="17">
        <v>0.8</v>
      </c>
      <c r="AV15" s="3"/>
    </row>
    <row r="16" spans="1:48" x14ac:dyDescent="0.25">
      <c r="A16" t="s">
        <v>204</v>
      </c>
      <c r="B16" t="s">
        <v>0</v>
      </c>
      <c r="C16" t="str">
        <f t="shared" si="0"/>
        <v>Aydlett-2016</v>
      </c>
      <c r="D16" t="s">
        <v>275</v>
      </c>
      <c r="E16" t="s">
        <v>769</v>
      </c>
      <c r="F16" t="s">
        <v>275</v>
      </c>
      <c r="G16" t="s">
        <v>769</v>
      </c>
      <c r="H16" t="s">
        <v>778</v>
      </c>
      <c r="I16" t="s">
        <v>779</v>
      </c>
      <c r="J16" t="s">
        <v>780</v>
      </c>
      <c r="K16" s="3">
        <v>1.4</v>
      </c>
      <c r="L16" t="s">
        <v>1</v>
      </c>
      <c r="M16">
        <v>2016</v>
      </c>
      <c r="N16" s="2">
        <v>42549</v>
      </c>
      <c r="O16" s="3">
        <v>3</v>
      </c>
      <c r="P16" s="3">
        <v>3</v>
      </c>
      <c r="R16" s="3">
        <v>61</v>
      </c>
      <c r="T16" s="3">
        <v>44.5</v>
      </c>
      <c r="U16" s="7"/>
      <c r="V16" s="6">
        <v>3.2</v>
      </c>
      <c r="W16" s="14">
        <v>0.43</v>
      </c>
      <c r="X16" s="15">
        <v>178</v>
      </c>
      <c r="Y16" s="14">
        <v>1.56</v>
      </c>
      <c r="Z16" s="6">
        <f t="shared" si="6"/>
        <v>15600</v>
      </c>
      <c r="AA16" s="27"/>
      <c r="AB16" s="27"/>
      <c r="AC16" s="27"/>
      <c r="AD16" s="20">
        <f>AN16*1.15</f>
        <v>253</v>
      </c>
      <c r="AE16" s="15">
        <f t="shared" si="7"/>
        <v>544.60799999999995</v>
      </c>
      <c r="AF16" s="20">
        <f t="shared" si="8"/>
        <v>222.29999999999998</v>
      </c>
      <c r="AG16" s="15">
        <f t="shared" si="9"/>
        <v>92.31</v>
      </c>
      <c r="AH16" s="3">
        <v>797.60799999999995</v>
      </c>
      <c r="AI16" s="84">
        <f t="shared" si="1"/>
        <v>0.46455432164051946</v>
      </c>
      <c r="AJ16" s="84">
        <f t="shared" si="2"/>
        <v>46.155000000000001</v>
      </c>
      <c r="AK16" s="84">
        <f t="shared" si="3"/>
        <v>126.5</v>
      </c>
      <c r="AL16" s="84">
        <f t="shared" si="4"/>
        <v>272.30399999999997</v>
      </c>
      <c r="AM16" s="84">
        <f t="shared" si="5"/>
        <v>0.46455432164051946</v>
      </c>
      <c r="AN16" s="17">
        <v>220.00000000000003</v>
      </c>
      <c r="AO16" s="17">
        <v>195</v>
      </c>
      <c r="AP16" s="17">
        <v>439.2</v>
      </c>
      <c r="AQ16" s="17">
        <v>184</v>
      </c>
      <c r="AR16" s="17">
        <v>1.1000000000000001</v>
      </c>
      <c r="AS16" s="17">
        <v>0.5</v>
      </c>
      <c r="AT16" s="17">
        <v>3.6</v>
      </c>
      <c r="AU16" s="17">
        <v>0.8</v>
      </c>
    </row>
    <row r="17" spans="1:48" x14ac:dyDescent="0.25">
      <c r="A17" t="s">
        <v>204</v>
      </c>
      <c r="B17" t="s">
        <v>0</v>
      </c>
      <c r="C17" t="str">
        <f t="shared" si="0"/>
        <v>Aydlett-2016</v>
      </c>
      <c r="D17" t="s">
        <v>275</v>
      </c>
      <c r="E17" t="s">
        <v>769</v>
      </c>
      <c r="F17" t="s">
        <v>275</v>
      </c>
      <c r="G17" t="s">
        <v>769</v>
      </c>
      <c r="H17" t="s">
        <v>778</v>
      </c>
      <c r="I17" t="s">
        <v>779</v>
      </c>
      <c r="J17" t="s">
        <v>780</v>
      </c>
      <c r="K17" s="3">
        <v>1.4</v>
      </c>
      <c r="L17" t="s">
        <v>1</v>
      </c>
      <c r="M17">
        <v>2016</v>
      </c>
      <c r="N17" s="2">
        <v>42549</v>
      </c>
      <c r="O17" s="3">
        <v>4</v>
      </c>
      <c r="P17" s="3">
        <v>4</v>
      </c>
      <c r="R17" s="3">
        <v>100</v>
      </c>
      <c r="T17" s="3">
        <v>80.5</v>
      </c>
      <c r="U17" s="7"/>
      <c r="V17" s="6">
        <v>3.1</v>
      </c>
      <c r="W17" s="14">
        <v>0.39</v>
      </c>
      <c r="X17" s="15">
        <v>187.3</v>
      </c>
      <c r="Y17" s="14">
        <v>1.1399999999999999</v>
      </c>
      <c r="Z17" s="6">
        <f t="shared" si="6"/>
        <v>11399.999999999998</v>
      </c>
      <c r="AA17" s="27"/>
      <c r="AB17" s="27"/>
      <c r="AC17" s="27"/>
      <c r="AD17" s="20">
        <f>AN17*1.15</f>
        <v>276</v>
      </c>
      <c r="AE17" s="15">
        <f t="shared" si="7"/>
        <v>559.73599999999999</v>
      </c>
      <c r="AF17" s="20">
        <f t="shared" si="8"/>
        <v>133.38</v>
      </c>
      <c r="AG17" s="15">
        <f t="shared" si="9"/>
        <v>80.81</v>
      </c>
      <c r="AH17" s="3">
        <v>835.73599999999999</v>
      </c>
      <c r="AI17" s="84">
        <f t="shared" si="1"/>
        <v>0.49308959938256608</v>
      </c>
      <c r="AJ17" s="84">
        <f t="shared" si="2"/>
        <v>40.405000000000001</v>
      </c>
      <c r="AK17" s="84">
        <f t="shared" si="3"/>
        <v>138</v>
      </c>
      <c r="AL17" s="84">
        <f t="shared" si="4"/>
        <v>279.86799999999999</v>
      </c>
      <c r="AM17" s="84">
        <f t="shared" si="5"/>
        <v>0.49308959938256608</v>
      </c>
      <c r="AN17" s="17">
        <v>240</v>
      </c>
      <c r="AO17" s="17">
        <v>117</v>
      </c>
      <c r="AP17" s="17">
        <v>451.40000000000003</v>
      </c>
      <c r="AQ17" s="17">
        <v>161</v>
      </c>
      <c r="AR17" s="17">
        <v>1.2</v>
      </c>
      <c r="AS17" s="17">
        <v>0.3</v>
      </c>
      <c r="AT17" s="17">
        <v>3.7</v>
      </c>
      <c r="AU17" s="17">
        <v>0.7</v>
      </c>
    </row>
    <row r="18" spans="1:48" x14ac:dyDescent="0.25">
      <c r="A18" t="s">
        <v>204</v>
      </c>
      <c r="B18" t="s">
        <v>0</v>
      </c>
      <c r="C18" t="str">
        <f t="shared" si="0"/>
        <v>Aydlett-2021</v>
      </c>
      <c r="D18" t="s">
        <v>275</v>
      </c>
      <c r="E18" t="s">
        <v>769</v>
      </c>
      <c r="F18" t="s">
        <v>275</v>
      </c>
      <c r="G18" t="s">
        <v>769</v>
      </c>
      <c r="H18" t="s">
        <v>778</v>
      </c>
      <c r="I18" t="s">
        <v>779</v>
      </c>
      <c r="J18" t="s">
        <v>780</v>
      </c>
      <c r="K18" s="3">
        <v>1.4</v>
      </c>
      <c r="L18" t="s">
        <v>50</v>
      </c>
      <c r="M18">
        <v>2021</v>
      </c>
      <c r="N18" s="2">
        <v>44469</v>
      </c>
      <c r="O18" s="3">
        <v>1</v>
      </c>
      <c r="P18" s="3" t="s">
        <v>651</v>
      </c>
      <c r="Q18" s="3" t="s">
        <v>651</v>
      </c>
      <c r="R18" s="3">
        <v>22.1</v>
      </c>
      <c r="T18" s="3">
        <v>11</v>
      </c>
      <c r="U18" s="3">
        <v>50.8</v>
      </c>
      <c r="V18" s="3">
        <v>3.6</v>
      </c>
      <c r="W18" s="3">
        <v>0.26</v>
      </c>
      <c r="X18" s="11">
        <v>11.96</v>
      </c>
      <c r="Y18" s="3">
        <v>7.0000000000000001E-3</v>
      </c>
      <c r="Z18" s="6">
        <f t="shared" si="6"/>
        <v>70</v>
      </c>
      <c r="AA18" s="3">
        <v>8.6</v>
      </c>
      <c r="AB18" s="11">
        <v>22.81</v>
      </c>
      <c r="AC18" s="3">
        <v>12.38</v>
      </c>
      <c r="AD18" s="3">
        <v>182</v>
      </c>
      <c r="AE18" s="11">
        <v>151</v>
      </c>
      <c r="AF18" s="11">
        <v>31</v>
      </c>
      <c r="AG18" s="11">
        <v>55</v>
      </c>
      <c r="AH18" s="3">
        <v>333</v>
      </c>
      <c r="AI18" s="84">
        <f t="shared" si="1"/>
        <v>1.2052980132450331</v>
      </c>
      <c r="AJ18" s="84">
        <f t="shared" si="2"/>
        <v>27.5</v>
      </c>
      <c r="AK18" s="84">
        <f t="shared" si="3"/>
        <v>91</v>
      </c>
      <c r="AL18" s="84">
        <f t="shared" si="4"/>
        <v>75.5</v>
      </c>
      <c r="AM18" s="84">
        <f t="shared" si="5"/>
        <v>1.2052980132450331</v>
      </c>
      <c r="AN18" s="32"/>
      <c r="AO18" s="32"/>
      <c r="AP18" s="32"/>
      <c r="AQ18" s="32"/>
      <c r="AR18" s="32"/>
      <c r="AS18" s="32"/>
      <c r="AT18" s="32"/>
      <c r="AU18" s="32"/>
    </row>
    <row r="19" spans="1:48" x14ac:dyDescent="0.25">
      <c r="A19" t="s">
        <v>204</v>
      </c>
      <c r="B19" s="21" t="s">
        <v>0</v>
      </c>
      <c r="C19" t="str">
        <f t="shared" si="0"/>
        <v>Aydlett-2021</v>
      </c>
      <c r="D19" t="s">
        <v>275</v>
      </c>
      <c r="E19" t="s">
        <v>769</v>
      </c>
      <c r="F19" t="s">
        <v>275</v>
      </c>
      <c r="G19" t="s">
        <v>769</v>
      </c>
      <c r="H19" t="s">
        <v>778</v>
      </c>
      <c r="I19" t="s">
        <v>779</v>
      </c>
      <c r="J19" t="s">
        <v>780</v>
      </c>
      <c r="K19" s="3">
        <v>1.4</v>
      </c>
      <c r="L19" t="s">
        <v>50</v>
      </c>
      <c r="M19">
        <v>2021</v>
      </c>
      <c r="N19" s="2">
        <v>44469</v>
      </c>
      <c r="O19" s="3">
        <v>4</v>
      </c>
      <c r="P19" s="3">
        <v>4</v>
      </c>
      <c r="R19" s="3">
        <v>90</v>
      </c>
      <c r="T19" s="3">
        <v>79.5</v>
      </c>
      <c r="U19" s="3">
        <v>50.8</v>
      </c>
      <c r="V19" s="3">
        <v>2.7</v>
      </c>
      <c r="W19" s="3">
        <v>0.12</v>
      </c>
      <c r="X19" s="11">
        <v>18.7</v>
      </c>
      <c r="Y19" s="3">
        <v>7.0000000000000001E-3</v>
      </c>
      <c r="Z19" s="6">
        <f t="shared" si="6"/>
        <v>70</v>
      </c>
      <c r="AA19" s="3">
        <v>5.6</v>
      </c>
      <c r="AB19" s="11">
        <v>6.03</v>
      </c>
      <c r="AC19" s="3">
        <v>18.28</v>
      </c>
      <c r="AD19" s="3">
        <v>165</v>
      </c>
      <c r="AE19" s="11">
        <v>131</v>
      </c>
      <c r="AF19" s="11">
        <v>6</v>
      </c>
      <c r="AG19" s="11">
        <v>51</v>
      </c>
      <c r="AH19" s="3">
        <v>296</v>
      </c>
      <c r="AI19" s="84">
        <f t="shared" si="1"/>
        <v>1.2595419847328244</v>
      </c>
      <c r="AJ19" s="84">
        <f t="shared" si="2"/>
        <v>25.5</v>
      </c>
      <c r="AK19" s="84">
        <f t="shared" si="3"/>
        <v>82.5</v>
      </c>
      <c r="AL19" s="84">
        <f t="shared" si="4"/>
        <v>65.5</v>
      </c>
      <c r="AM19" s="84">
        <f t="shared" si="5"/>
        <v>1.2595419847328244</v>
      </c>
      <c r="AN19" s="32"/>
      <c r="AO19" s="32"/>
      <c r="AP19" s="32"/>
      <c r="AQ19" s="32"/>
      <c r="AR19" s="32"/>
      <c r="AS19" s="32"/>
      <c r="AT19" s="32"/>
      <c r="AU19" s="32"/>
    </row>
    <row r="20" spans="1:48" x14ac:dyDescent="0.25">
      <c r="A20" t="s">
        <v>204</v>
      </c>
      <c r="B20" s="21" t="s">
        <v>0</v>
      </c>
      <c r="C20" t="str">
        <f t="shared" si="0"/>
        <v>Aydlett-2021</v>
      </c>
      <c r="D20" t="s">
        <v>275</v>
      </c>
      <c r="E20" t="s">
        <v>769</v>
      </c>
      <c r="F20" t="s">
        <v>275</v>
      </c>
      <c r="G20" t="s">
        <v>769</v>
      </c>
      <c r="H20" t="s">
        <v>778</v>
      </c>
      <c r="I20" t="s">
        <v>779</v>
      </c>
      <c r="J20" t="s">
        <v>780</v>
      </c>
      <c r="K20" s="3">
        <v>1.4</v>
      </c>
      <c r="L20" t="s">
        <v>50</v>
      </c>
      <c r="M20">
        <v>2021</v>
      </c>
      <c r="N20" s="2">
        <v>44469</v>
      </c>
      <c r="O20" s="3">
        <v>3</v>
      </c>
      <c r="P20" s="3">
        <v>3</v>
      </c>
      <c r="R20" s="3">
        <v>69</v>
      </c>
      <c r="T20" s="3">
        <v>57</v>
      </c>
      <c r="U20" s="3">
        <v>50.8</v>
      </c>
      <c r="V20" s="3">
        <v>3.9</v>
      </c>
      <c r="W20" s="3">
        <v>0.14000000000000001</v>
      </c>
      <c r="X20" s="11">
        <v>13.86</v>
      </c>
      <c r="Y20" s="3">
        <v>7.0000000000000001E-3</v>
      </c>
      <c r="Z20" s="6">
        <f t="shared" si="6"/>
        <v>70</v>
      </c>
      <c r="AA20" s="3">
        <v>9.6999999999999993</v>
      </c>
      <c r="AB20" s="11">
        <v>7.85</v>
      </c>
      <c r="AC20" s="3">
        <v>18.13</v>
      </c>
      <c r="AD20" s="3">
        <v>261</v>
      </c>
      <c r="AE20" s="11">
        <v>205</v>
      </c>
      <c r="AF20" s="11">
        <v>28</v>
      </c>
      <c r="AG20" s="11">
        <v>68</v>
      </c>
      <c r="AH20" s="3">
        <v>466</v>
      </c>
      <c r="AI20" s="84">
        <f t="shared" si="1"/>
        <v>1.2731707317073171</v>
      </c>
      <c r="AJ20" s="84">
        <f t="shared" si="2"/>
        <v>34</v>
      </c>
      <c r="AK20" s="84">
        <f t="shared" si="3"/>
        <v>130.5</v>
      </c>
      <c r="AL20" s="84">
        <f t="shared" si="4"/>
        <v>102.5</v>
      </c>
      <c r="AM20" s="84">
        <f t="shared" si="5"/>
        <v>1.2731707317073171</v>
      </c>
      <c r="AN20" s="32"/>
      <c r="AO20" s="32"/>
      <c r="AP20" s="32"/>
      <c r="AQ20" s="32"/>
      <c r="AR20" s="32"/>
      <c r="AS20" s="32"/>
      <c r="AT20" s="32"/>
      <c r="AU20" s="32"/>
    </row>
    <row r="21" spans="1:48" x14ac:dyDescent="0.25">
      <c r="A21" t="s">
        <v>204</v>
      </c>
      <c r="B21" t="s">
        <v>0</v>
      </c>
      <c r="C21" t="str">
        <f t="shared" si="0"/>
        <v>Aydlett-2021</v>
      </c>
      <c r="D21" t="s">
        <v>275</v>
      </c>
      <c r="E21" t="s">
        <v>769</v>
      </c>
      <c r="F21" t="s">
        <v>275</v>
      </c>
      <c r="G21" t="s">
        <v>769</v>
      </c>
      <c r="H21" t="s">
        <v>778</v>
      </c>
      <c r="I21" t="s">
        <v>779</v>
      </c>
      <c r="J21" t="s">
        <v>780</v>
      </c>
      <c r="K21" s="3">
        <v>1.4</v>
      </c>
      <c r="L21" t="s">
        <v>50</v>
      </c>
      <c r="M21">
        <v>2021</v>
      </c>
      <c r="N21" s="2">
        <v>44469</v>
      </c>
      <c r="O21" s="3">
        <v>2</v>
      </c>
      <c r="P21" s="3">
        <v>2</v>
      </c>
      <c r="R21" s="3">
        <v>45</v>
      </c>
      <c r="T21" s="3">
        <v>33.549999999999997</v>
      </c>
      <c r="U21" s="3">
        <v>50.8</v>
      </c>
      <c r="V21" s="3">
        <v>3.3</v>
      </c>
      <c r="W21" s="3">
        <v>0.17</v>
      </c>
      <c r="X21" s="11">
        <v>21.87</v>
      </c>
      <c r="Y21" s="3">
        <v>7.0000000000000001E-3</v>
      </c>
      <c r="Z21" s="6">
        <f t="shared" si="6"/>
        <v>70</v>
      </c>
      <c r="AA21" s="3">
        <v>13.5</v>
      </c>
      <c r="AB21" s="11">
        <v>80.19</v>
      </c>
      <c r="AC21" s="3">
        <v>19.28</v>
      </c>
      <c r="AD21" s="3">
        <v>289</v>
      </c>
      <c r="AE21" s="11">
        <v>224</v>
      </c>
      <c r="AF21" s="11">
        <v>40</v>
      </c>
      <c r="AG21" s="11">
        <v>80</v>
      </c>
      <c r="AH21" s="3">
        <v>513</v>
      </c>
      <c r="AI21" s="84">
        <f t="shared" si="1"/>
        <v>1.2901785714285714</v>
      </c>
      <c r="AJ21" s="84">
        <f t="shared" si="2"/>
        <v>40</v>
      </c>
      <c r="AK21" s="84">
        <f t="shared" si="3"/>
        <v>144.5</v>
      </c>
      <c r="AL21" s="84">
        <f t="shared" si="4"/>
        <v>112</v>
      </c>
      <c r="AM21" s="84">
        <f t="shared" si="5"/>
        <v>1.2901785714285714</v>
      </c>
      <c r="AN21" s="32"/>
      <c r="AO21" s="32"/>
      <c r="AP21" s="32"/>
      <c r="AQ21" s="32"/>
      <c r="AR21" s="32"/>
      <c r="AS21" s="32"/>
      <c r="AT21" s="32"/>
      <c r="AU21" s="32"/>
    </row>
    <row r="22" spans="1:48" x14ac:dyDescent="0.25">
      <c r="A22" t="s">
        <v>204</v>
      </c>
      <c r="B22" t="s">
        <v>0</v>
      </c>
      <c r="C22" t="str">
        <f t="shared" si="0"/>
        <v>Aydlett-2016</v>
      </c>
      <c r="D22" t="s">
        <v>275</v>
      </c>
      <c r="E22" t="s">
        <v>769</v>
      </c>
      <c r="F22" t="s">
        <v>275</v>
      </c>
      <c r="G22" t="s">
        <v>769</v>
      </c>
      <c r="H22" t="s">
        <v>778</v>
      </c>
      <c r="I22" t="s">
        <v>779</v>
      </c>
      <c r="J22" t="s">
        <v>780</v>
      </c>
      <c r="K22" s="3">
        <v>1.4</v>
      </c>
      <c r="L22" t="s">
        <v>1</v>
      </c>
      <c r="M22">
        <v>2016</v>
      </c>
      <c r="N22" s="2">
        <v>42549</v>
      </c>
      <c r="O22" s="3">
        <v>2</v>
      </c>
      <c r="P22" s="3">
        <v>2</v>
      </c>
      <c r="R22" s="3">
        <v>28</v>
      </c>
      <c r="T22" s="3">
        <v>20.5</v>
      </c>
      <c r="U22" s="7"/>
      <c r="V22" s="6">
        <v>3.2</v>
      </c>
      <c r="W22" s="14">
        <v>0.74</v>
      </c>
      <c r="X22" s="15">
        <v>101</v>
      </c>
      <c r="Y22" s="14">
        <v>1.9</v>
      </c>
      <c r="Z22" s="6">
        <f t="shared" si="6"/>
        <v>19000</v>
      </c>
      <c r="AA22" s="27"/>
      <c r="AB22" s="27"/>
      <c r="AC22" s="27"/>
      <c r="AD22" s="20">
        <f>AN22*1.15</f>
        <v>69</v>
      </c>
      <c r="AE22" s="15">
        <f>AP22*1.24</f>
        <v>30.256000000000004</v>
      </c>
      <c r="AF22" s="20">
        <f>AO22*1.14</f>
        <v>355.67999999999995</v>
      </c>
      <c r="AG22" s="15">
        <v>0</v>
      </c>
      <c r="AH22" s="3">
        <v>99.256</v>
      </c>
      <c r="AI22" s="84">
        <f t="shared" si="1"/>
        <v>2.2805393971443677</v>
      </c>
      <c r="AJ22" s="84">
        <f t="shared" si="2"/>
        <v>0</v>
      </c>
      <c r="AK22" s="84">
        <f t="shared" si="3"/>
        <v>34.5</v>
      </c>
      <c r="AL22" s="84">
        <f t="shared" si="4"/>
        <v>15.128000000000002</v>
      </c>
      <c r="AM22" s="84">
        <f t="shared" si="5"/>
        <v>2.2805393971443677</v>
      </c>
      <c r="AN22" s="17">
        <v>60</v>
      </c>
      <c r="AO22" s="17">
        <v>312</v>
      </c>
      <c r="AP22" s="17">
        <v>24.400000000000002</v>
      </c>
      <c r="AQ22" s="17" t="s">
        <v>33</v>
      </c>
      <c r="AR22" s="17">
        <v>0.3</v>
      </c>
      <c r="AS22" s="17">
        <v>0.8</v>
      </c>
      <c r="AT22" s="17">
        <v>0.2</v>
      </c>
      <c r="AU22" s="17" t="s">
        <v>25</v>
      </c>
    </row>
    <row r="23" spans="1:48" s="19" customFormat="1" x14ac:dyDescent="0.25">
      <c r="A23" t="s">
        <v>208</v>
      </c>
      <c r="B23" t="s">
        <v>109</v>
      </c>
      <c r="C23" t="str">
        <f t="shared" si="0"/>
        <v>Back Lake Bombers N-2022</v>
      </c>
      <c r="D23" t="s">
        <v>275</v>
      </c>
      <c r="E23" t="s">
        <v>769</v>
      </c>
      <c r="F23" t="s">
        <v>275</v>
      </c>
      <c r="G23" t="s">
        <v>769</v>
      </c>
      <c r="H23" t="s">
        <v>778</v>
      </c>
      <c r="I23" t="s">
        <v>781</v>
      </c>
      <c r="J23" t="s">
        <v>780</v>
      </c>
      <c r="K23" s="3">
        <v>0.8</v>
      </c>
      <c r="L23"/>
      <c r="M23">
        <v>2022</v>
      </c>
      <c r="N23"/>
      <c r="O23" s="3">
        <v>1</v>
      </c>
      <c r="P23" s="3" t="s">
        <v>651</v>
      </c>
      <c r="Q23" s="3" t="s">
        <v>707</v>
      </c>
      <c r="R23" s="3"/>
      <c r="S23" s="79">
        <v>10</v>
      </c>
      <c r="T23" s="79">
        <v>25.4</v>
      </c>
      <c r="U23" s="3"/>
      <c r="V23" s="3">
        <v>3.6</v>
      </c>
      <c r="W23" s="3">
        <v>0.19</v>
      </c>
      <c r="X23" s="3">
        <v>14.76</v>
      </c>
      <c r="Y23" s="3">
        <v>6.4999999999999997E-3</v>
      </c>
      <c r="Z23" s="6">
        <v>65</v>
      </c>
      <c r="AA23" s="3">
        <v>10</v>
      </c>
      <c r="AB23" s="25">
        <v>1.5</v>
      </c>
      <c r="AC23" s="3">
        <v>74.16</v>
      </c>
      <c r="AD23" s="3">
        <v>263</v>
      </c>
      <c r="AE23" s="3">
        <v>161</v>
      </c>
      <c r="AF23" s="3">
        <v>24</v>
      </c>
      <c r="AG23" s="3">
        <v>81</v>
      </c>
      <c r="AH23" s="3">
        <v>424</v>
      </c>
      <c r="AI23" s="84">
        <f t="shared" si="1"/>
        <v>1.6335403726708075</v>
      </c>
      <c r="AJ23" s="84">
        <f t="shared" si="2"/>
        <v>40.5</v>
      </c>
      <c r="AK23" s="84">
        <f t="shared" si="3"/>
        <v>131.5</v>
      </c>
      <c r="AL23" s="84">
        <f t="shared" si="4"/>
        <v>80.5</v>
      </c>
      <c r="AM23" s="84">
        <f t="shared" si="5"/>
        <v>1.6335403726708075</v>
      </c>
      <c r="AN23"/>
      <c r="AO23"/>
      <c r="AP23"/>
      <c r="AQ23"/>
      <c r="AR23"/>
      <c r="AS23"/>
      <c r="AT23"/>
      <c r="AU23"/>
      <c r="AV23" t="s">
        <v>129</v>
      </c>
    </row>
    <row r="24" spans="1:48" s="19" customFormat="1" x14ac:dyDescent="0.25">
      <c r="A24" t="s">
        <v>208</v>
      </c>
      <c r="B24" t="s">
        <v>109</v>
      </c>
      <c r="C24" t="str">
        <f t="shared" si="0"/>
        <v>Back Lake Bombers N-2022</v>
      </c>
      <c r="D24" t="s">
        <v>275</v>
      </c>
      <c r="E24" t="s">
        <v>769</v>
      </c>
      <c r="F24" t="s">
        <v>275</v>
      </c>
      <c r="G24" t="s">
        <v>769</v>
      </c>
      <c r="H24" t="s">
        <v>778</v>
      </c>
      <c r="I24" t="s">
        <v>781</v>
      </c>
      <c r="J24" t="s">
        <v>780</v>
      </c>
      <c r="K24" s="3">
        <v>0.8</v>
      </c>
      <c r="L24"/>
      <c r="M24">
        <v>2022</v>
      </c>
      <c r="N24"/>
      <c r="O24" s="3">
        <v>1</v>
      </c>
      <c r="P24" s="3" t="s">
        <v>651</v>
      </c>
      <c r="Q24" s="3" t="s">
        <v>708</v>
      </c>
      <c r="R24" s="3"/>
      <c r="S24" s="3">
        <v>17.7</v>
      </c>
      <c r="T24" s="3">
        <v>45</v>
      </c>
      <c r="U24" s="3"/>
      <c r="V24" s="3">
        <v>3.6</v>
      </c>
      <c r="W24" s="3">
        <v>0.14000000000000001</v>
      </c>
      <c r="X24" s="3">
        <v>16.14</v>
      </c>
      <c r="Y24" s="3">
        <v>6.4999999999999997E-3</v>
      </c>
      <c r="Z24" s="6">
        <v>65</v>
      </c>
      <c r="AA24" s="3">
        <v>10.1</v>
      </c>
      <c r="AB24" s="25">
        <v>1.5</v>
      </c>
      <c r="AC24" s="3">
        <v>38.14</v>
      </c>
      <c r="AD24" s="3">
        <v>309</v>
      </c>
      <c r="AE24" s="3">
        <v>186</v>
      </c>
      <c r="AF24" s="3">
        <v>11</v>
      </c>
      <c r="AG24" s="3">
        <v>54</v>
      </c>
      <c r="AH24" s="3">
        <v>495</v>
      </c>
      <c r="AI24" s="84">
        <f t="shared" si="1"/>
        <v>1.6612903225806452</v>
      </c>
      <c r="AJ24" s="84">
        <f t="shared" si="2"/>
        <v>27</v>
      </c>
      <c r="AK24" s="84">
        <f t="shared" si="3"/>
        <v>154.5</v>
      </c>
      <c r="AL24" s="84">
        <f t="shared" si="4"/>
        <v>93</v>
      </c>
      <c r="AM24" s="84">
        <f t="shared" si="5"/>
        <v>1.6612903225806452</v>
      </c>
      <c r="AN24"/>
      <c r="AO24"/>
      <c r="AP24"/>
      <c r="AQ24"/>
      <c r="AR24"/>
      <c r="AS24"/>
      <c r="AT24"/>
      <c r="AU24"/>
      <c r="AV24" t="s">
        <v>129</v>
      </c>
    </row>
    <row r="25" spans="1:48" x14ac:dyDescent="0.25">
      <c r="A25" t="s">
        <v>208</v>
      </c>
      <c r="B25" t="s">
        <v>109</v>
      </c>
      <c r="C25" t="str">
        <f t="shared" si="0"/>
        <v>Back Lake Bombers N-2009</v>
      </c>
      <c r="D25" t="s">
        <v>275</v>
      </c>
      <c r="E25" t="s">
        <v>769</v>
      </c>
      <c r="F25" t="s">
        <v>275</v>
      </c>
      <c r="G25" t="s">
        <v>769</v>
      </c>
      <c r="H25" t="s">
        <v>778</v>
      </c>
      <c r="I25" t="s">
        <v>781</v>
      </c>
      <c r="J25" t="s">
        <v>780</v>
      </c>
      <c r="K25" s="3">
        <v>0.8</v>
      </c>
      <c r="L25" t="s">
        <v>64</v>
      </c>
      <c r="M25">
        <v>2009</v>
      </c>
      <c r="N25" s="2">
        <v>39939</v>
      </c>
      <c r="O25" s="3">
        <v>2</v>
      </c>
      <c r="P25" s="3">
        <v>2</v>
      </c>
      <c r="Q25" s="3" t="s">
        <v>652</v>
      </c>
      <c r="R25" s="27"/>
      <c r="S25" s="27"/>
      <c r="T25" s="3">
        <v>50</v>
      </c>
      <c r="U25" s="26"/>
      <c r="V25" s="3">
        <v>3.3</v>
      </c>
      <c r="W25" s="27"/>
      <c r="X25" s="3">
        <v>8.49</v>
      </c>
      <c r="Y25" s="3">
        <v>3.5000000000000001E-3</v>
      </c>
      <c r="Z25" s="6">
        <f>Y25*10000</f>
        <v>35</v>
      </c>
      <c r="AA25" s="27"/>
      <c r="AB25" s="27"/>
      <c r="AC25" s="27"/>
      <c r="AD25" s="3">
        <v>136</v>
      </c>
      <c r="AE25" s="3">
        <v>69</v>
      </c>
      <c r="AF25" s="3">
        <v>14</v>
      </c>
      <c r="AG25" s="3">
        <v>39</v>
      </c>
      <c r="AH25" s="3">
        <v>205</v>
      </c>
      <c r="AI25" s="84">
        <f t="shared" si="1"/>
        <v>1.9710144927536233</v>
      </c>
      <c r="AJ25" s="84">
        <f t="shared" si="2"/>
        <v>19.5</v>
      </c>
      <c r="AK25" s="84">
        <f t="shared" si="3"/>
        <v>68</v>
      </c>
      <c r="AL25" s="84">
        <f t="shared" si="4"/>
        <v>34.5</v>
      </c>
      <c r="AM25" s="84">
        <f t="shared" si="5"/>
        <v>1.9710144927536233</v>
      </c>
      <c r="AN25" s="26"/>
      <c r="AO25" s="26"/>
      <c r="AP25" s="26"/>
      <c r="AQ25" s="26"/>
      <c r="AR25" s="26"/>
      <c r="AS25" s="26"/>
      <c r="AT25" s="26"/>
      <c r="AU25" s="26"/>
      <c r="AV25" t="s">
        <v>129</v>
      </c>
    </row>
    <row r="26" spans="1:48" s="71" customFormat="1" x14ac:dyDescent="0.25">
      <c r="A26" t="s">
        <v>208</v>
      </c>
      <c r="B26" t="s">
        <v>109</v>
      </c>
      <c r="C26" t="str">
        <f t="shared" si="0"/>
        <v>Back Lake Bombers N-2009</v>
      </c>
      <c r="D26" t="s">
        <v>275</v>
      </c>
      <c r="E26" t="s">
        <v>769</v>
      </c>
      <c r="F26" t="s">
        <v>275</v>
      </c>
      <c r="G26" t="s">
        <v>769</v>
      </c>
      <c r="H26" t="s">
        <v>778</v>
      </c>
      <c r="I26" t="s">
        <v>781</v>
      </c>
      <c r="J26" t="s">
        <v>780</v>
      </c>
      <c r="K26" s="3">
        <v>0.8</v>
      </c>
      <c r="L26" t="s">
        <v>64</v>
      </c>
      <c r="M26">
        <v>2009</v>
      </c>
      <c r="N26" s="2">
        <v>39939</v>
      </c>
      <c r="O26" s="3">
        <v>1</v>
      </c>
      <c r="P26" s="3" t="s">
        <v>651</v>
      </c>
      <c r="Q26" s="3" t="s">
        <v>651</v>
      </c>
      <c r="R26" s="27"/>
      <c r="S26" s="27"/>
      <c r="T26" s="3">
        <v>10</v>
      </c>
      <c r="U26" s="26"/>
      <c r="V26" s="3">
        <v>3.9499999999999997</v>
      </c>
      <c r="W26" s="27"/>
      <c r="X26" s="3">
        <v>6.9600000000000009</v>
      </c>
      <c r="Y26" s="3">
        <v>3.5000000000000001E-3</v>
      </c>
      <c r="Z26" s="6">
        <f>Y26*10000</f>
        <v>35</v>
      </c>
      <c r="AA26" s="27"/>
      <c r="AB26" s="27"/>
      <c r="AC26" s="27"/>
      <c r="AD26" s="3">
        <v>197.5</v>
      </c>
      <c r="AE26" s="3">
        <v>71</v>
      </c>
      <c r="AF26" s="3">
        <v>14.5</v>
      </c>
      <c r="AG26" s="3">
        <v>43</v>
      </c>
      <c r="AH26" s="3">
        <v>268.5</v>
      </c>
      <c r="AI26" s="84">
        <f t="shared" si="1"/>
        <v>2.7816901408450705</v>
      </c>
      <c r="AJ26" s="84">
        <f t="shared" si="2"/>
        <v>21.5</v>
      </c>
      <c r="AK26" s="84">
        <f t="shared" si="3"/>
        <v>98.75</v>
      </c>
      <c r="AL26" s="84">
        <f t="shared" si="4"/>
        <v>35.5</v>
      </c>
      <c r="AM26" s="84">
        <f t="shared" si="5"/>
        <v>2.7816901408450705</v>
      </c>
      <c r="AN26" s="26"/>
      <c r="AO26" s="26"/>
      <c r="AP26" s="26"/>
      <c r="AQ26" s="26"/>
      <c r="AR26" s="26"/>
      <c r="AS26" s="26"/>
      <c r="AT26" s="26"/>
      <c r="AU26" s="26"/>
      <c r="AV26" t="s">
        <v>129</v>
      </c>
    </row>
    <row r="27" spans="1:48" x14ac:dyDescent="0.25">
      <c r="A27" t="s">
        <v>208</v>
      </c>
      <c r="B27" t="s">
        <v>110</v>
      </c>
      <c r="C27" t="str">
        <f t="shared" si="0"/>
        <v>Brett Bay-2022</v>
      </c>
      <c r="D27" t="s">
        <v>770</v>
      </c>
      <c r="E27" t="s">
        <v>279</v>
      </c>
      <c r="F27" t="s">
        <v>275</v>
      </c>
      <c r="G27" t="s">
        <v>279</v>
      </c>
      <c r="H27" t="s">
        <v>782</v>
      </c>
      <c r="I27" t="s">
        <v>781</v>
      </c>
      <c r="J27" t="s">
        <v>783</v>
      </c>
      <c r="K27" s="3">
        <v>0.7</v>
      </c>
      <c r="M27">
        <v>2022</v>
      </c>
      <c r="N27" s="2"/>
      <c r="O27" s="3">
        <v>1</v>
      </c>
      <c r="P27" s="3" t="s">
        <v>651</v>
      </c>
      <c r="Q27" s="3" t="s">
        <v>708</v>
      </c>
      <c r="R27" s="27"/>
      <c r="S27" s="3">
        <v>25</v>
      </c>
      <c r="T27" s="3">
        <v>63.5</v>
      </c>
      <c r="U27" s="27"/>
      <c r="V27" s="14">
        <v>4.9000000000000004</v>
      </c>
      <c r="W27" s="3">
        <v>9.0500000000000007</v>
      </c>
      <c r="X27" s="3">
        <v>100.31</v>
      </c>
      <c r="Y27" s="3">
        <v>6.45E-3</v>
      </c>
      <c r="Z27" s="6">
        <v>64.5</v>
      </c>
      <c r="AA27" s="6">
        <v>10.199999999999999</v>
      </c>
      <c r="AB27" s="3">
        <v>1576.5</v>
      </c>
      <c r="AC27" s="6">
        <v>9688.32</v>
      </c>
      <c r="AD27" s="6">
        <v>809</v>
      </c>
      <c r="AE27" s="6">
        <v>1225</v>
      </c>
      <c r="AF27" s="14">
        <v>303</v>
      </c>
      <c r="AG27" s="6">
        <v>7017</v>
      </c>
      <c r="AH27" s="3">
        <v>2034</v>
      </c>
      <c r="AI27" s="84">
        <f t="shared" si="1"/>
        <v>0.66040816326530616</v>
      </c>
      <c r="AJ27" s="84">
        <f t="shared" si="2"/>
        <v>3508.5</v>
      </c>
      <c r="AK27" s="84">
        <f t="shared" si="3"/>
        <v>404.5</v>
      </c>
      <c r="AL27" s="84">
        <f t="shared" si="4"/>
        <v>612.5</v>
      </c>
      <c r="AM27" s="84">
        <f t="shared" si="5"/>
        <v>0.66040816326530616</v>
      </c>
      <c r="AN27" s="26"/>
      <c r="AO27" s="26"/>
      <c r="AP27" s="26"/>
      <c r="AQ27" s="26"/>
      <c r="AR27" s="26"/>
      <c r="AS27" s="26"/>
      <c r="AT27" s="26"/>
      <c r="AU27" s="26"/>
      <c r="AV27" t="s">
        <v>744</v>
      </c>
    </row>
    <row r="28" spans="1:48" x14ac:dyDescent="0.25">
      <c r="A28" t="s">
        <v>208</v>
      </c>
      <c r="B28" t="s">
        <v>110</v>
      </c>
      <c r="C28" t="str">
        <f t="shared" si="0"/>
        <v>Brett Bay-2022</v>
      </c>
      <c r="D28" t="s">
        <v>770</v>
      </c>
      <c r="E28" t="s">
        <v>279</v>
      </c>
      <c r="F28" t="s">
        <v>275</v>
      </c>
      <c r="G28" t="s">
        <v>279</v>
      </c>
      <c r="H28" t="s">
        <v>782</v>
      </c>
      <c r="I28" t="s">
        <v>781</v>
      </c>
      <c r="J28" t="s">
        <v>783</v>
      </c>
      <c r="K28" s="3">
        <v>0.7</v>
      </c>
      <c r="M28">
        <v>2022</v>
      </c>
      <c r="N28" s="2"/>
      <c r="O28" s="3">
        <v>1</v>
      </c>
      <c r="P28" s="3" t="s">
        <v>651</v>
      </c>
      <c r="Q28" s="3" t="s">
        <v>618</v>
      </c>
      <c r="R28" s="27"/>
      <c r="S28" s="3">
        <v>37</v>
      </c>
      <c r="T28" s="3">
        <v>93.98</v>
      </c>
      <c r="U28" s="27"/>
      <c r="V28" s="14">
        <v>4.4000000000000004</v>
      </c>
      <c r="W28" s="3">
        <v>6.53</v>
      </c>
      <c r="X28" s="3">
        <v>67.489999999999995</v>
      </c>
      <c r="Y28" s="3">
        <v>5.2500000000000003E-3</v>
      </c>
      <c r="Z28" s="6">
        <v>52.5</v>
      </c>
      <c r="AA28" s="6">
        <v>6.5</v>
      </c>
      <c r="AB28" s="3">
        <v>1187.8</v>
      </c>
      <c r="AC28" s="6">
        <v>6219.09</v>
      </c>
      <c r="AD28" s="6">
        <v>365</v>
      </c>
      <c r="AE28" s="6">
        <v>552</v>
      </c>
      <c r="AF28" s="14">
        <v>151</v>
      </c>
      <c r="AG28" s="6">
        <v>3773</v>
      </c>
      <c r="AH28" s="3">
        <v>917</v>
      </c>
      <c r="AI28" s="84">
        <f t="shared" si="1"/>
        <v>0.66123188405797106</v>
      </c>
      <c r="AJ28" s="84">
        <f t="shared" si="2"/>
        <v>1886.5</v>
      </c>
      <c r="AK28" s="84">
        <f t="shared" si="3"/>
        <v>182.5</v>
      </c>
      <c r="AL28" s="84">
        <f t="shared" si="4"/>
        <v>276</v>
      </c>
      <c r="AM28" s="84">
        <f t="shared" si="5"/>
        <v>0.66123188405797106</v>
      </c>
      <c r="AN28" s="26"/>
      <c r="AO28" s="26"/>
      <c r="AP28" s="26"/>
      <c r="AQ28" s="26"/>
      <c r="AR28" s="26"/>
      <c r="AS28" s="26"/>
      <c r="AT28" s="26"/>
      <c r="AU28" s="26"/>
      <c r="AV28" t="s">
        <v>745</v>
      </c>
    </row>
    <row r="29" spans="1:48" x14ac:dyDescent="0.25">
      <c r="A29" t="s">
        <v>208</v>
      </c>
      <c r="B29" t="s">
        <v>110</v>
      </c>
      <c r="C29" t="str">
        <f t="shared" si="0"/>
        <v>Brett Bay-2022</v>
      </c>
      <c r="D29" t="s">
        <v>770</v>
      </c>
      <c r="E29" t="s">
        <v>279</v>
      </c>
      <c r="F29" t="s">
        <v>275</v>
      </c>
      <c r="G29" t="s">
        <v>279</v>
      </c>
      <c r="H29" t="s">
        <v>782</v>
      </c>
      <c r="I29" t="s">
        <v>781</v>
      </c>
      <c r="J29" t="s">
        <v>783</v>
      </c>
      <c r="K29" s="3">
        <v>0.7</v>
      </c>
      <c r="M29">
        <v>2022</v>
      </c>
      <c r="N29" s="2"/>
      <c r="O29" s="3">
        <v>1</v>
      </c>
      <c r="P29" s="3" t="s">
        <v>651</v>
      </c>
      <c r="Q29" s="3" t="s">
        <v>719</v>
      </c>
      <c r="R29" s="27"/>
      <c r="S29" s="3">
        <v>7</v>
      </c>
      <c r="T29" s="3">
        <v>17.78</v>
      </c>
      <c r="U29" s="27"/>
      <c r="V29" s="14">
        <v>5.5</v>
      </c>
      <c r="W29" s="3">
        <v>7.94</v>
      </c>
      <c r="X29" s="3">
        <v>74.06</v>
      </c>
      <c r="Y29" s="3">
        <v>7.0000000000000001E-3</v>
      </c>
      <c r="Z29" s="6">
        <v>70</v>
      </c>
      <c r="AA29" s="6">
        <v>24.2</v>
      </c>
      <c r="AB29" s="3">
        <v>991.7</v>
      </c>
      <c r="AC29" s="6">
        <v>7702.6</v>
      </c>
      <c r="AD29" s="6">
        <v>1094</v>
      </c>
      <c r="AE29" s="6">
        <v>1537</v>
      </c>
      <c r="AF29" s="14">
        <v>298</v>
      </c>
      <c r="AG29" s="6">
        <v>6454</v>
      </c>
      <c r="AH29" s="3">
        <v>2631</v>
      </c>
      <c r="AI29" s="84">
        <f t="shared" si="1"/>
        <v>0.71177618737800907</v>
      </c>
      <c r="AJ29" s="84">
        <f t="shared" si="2"/>
        <v>3227</v>
      </c>
      <c r="AK29" s="84">
        <f t="shared" si="3"/>
        <v>547</v>
      </c>
      <c r="AL29" s="84">
        <f t="shared" si="4"/>
        <v>768.5</v>
      </c>
      <c r="AM29" s="84">
        <f t="shared" si="5"/>
        <v>0.71177618737800907</v>
      </c>
      <c r="AN29" s="26"/>
      <c r="AO29" s="26"/>
      <c r="AP29" s="26"/>
      <c r="AQ29" s="26"/>
      <c r="AR29" s="26"/>
      <c r="AS29" s="26"/>
      <c r="AT29" s="26"/>
      <c r="AU29" s="26"/>
      <c r="AV29" t="s">
        <v>743</v>
      </c>
    </row>
    <row r="30" spans="1:48" x14ac:dyDescent="0.25">
      <c r="A30" t="s">
        <v>208</v>
      </c>
      <c r="B30" t="s">
        <v>110</v>
      </c>
      <c r="C30" t="str">
        <f t="shared" si="0"/>
        <v>Brett Bay-2007</v>
      </c>
      <c r="D30" t="s">
        <v>275</v>
      </c>
      <c r="E30" t="s">
        <v>769</v>
      </c>
      <c r="F30" t="s">
        <v>275</v>
      </c>
      <c r="G30" t="s">
        <v>769</v>
      </c>
      <c r="H30" t="s">
        <v>782</v>
      </c>
      <c r="I30" t="s">
        <v>781</v>
      </c>
      <c r="J30" t="s">
        <v>783</v>
      </c>
      <c r="K30" s="3">
        <v>0.7</v>
      </c>
      <c r="L30" t="s">
        <v>65</v>
      </c>
      <c r="M30">
        <v>2007</v>
      </c>
      <c r="N30" s="2">
        <v>39283</v>
      </c>
      <c r="O30" s="3">
        <v>1</v>
      </c>
      <c r="P30" s="3" t="s">
        <v>651</v>
      </c>
      <c r="Q30" s="3" t="s">
        <v>651</v>
      </c>
      <c r="R30" s="27"/>
      <c r="S30" s="27"/>
      <c r="T30" s="3">
        <v>10</v>
      </c>
      <c r="U30" s="26"/>
      <c r="V30" s="3">
        <v>3.45</v>
      </c>
      <c r="W30" s="27"/>
      <c r="X30" s="3">
        <v>55.747500000000002</v>
      </c>
      <c r="Y30" s="3">
        <v>3.5000000000000001E-3</v>
      </c>
      <c r="Z30" s="6">
        <f>Y30*10000</f>
        <v>35</v>
      </c>
      <c r="AA30" s="27"/>
      <c r="AB30" s="27"/>
      <c r="AC30" s="27"/>
      <c r="AD30" s="3">
        <v>345.25</v>
      </c>
      <c r="AE30" s="3">
        <v>422.5</v>
      </c>
      <c r="AF30" s="3">
        <v>85</v>
      </c>
      <c r="AG30" s="3">
        <v>1164.25</v>
      </c>
      <c r="AH30" s="3">
        <v>767.75</v>
      </c>
      <c r="AI30" s="84">
        <f t="shared" si="1"/>
        <v>0.81715976331360951</v>
      </c>
      <c r="AJ30" s="84">
        <f t="shared" si="2"/>
        <v>582.125</v>
      </c>
      <c r="AK30" s="84">
        <f t="shared" si="3"/>
        <v>172.625</v>
      </c>
      <c r="AL30" s="84">
        <f t="shared" si="4"/>
        <v>211.25</v>
      </c>
      <c r="AM30" s="84">
        <f t="shared" si="5"/>
        <v>0.81715976331360951</v>
      </c>
      <c r="AN30" s="26"/>
      <c r="AO30" s="26"/>
      <c r="AP30" s="26"/>
      <c r="AQ30" s="26"/>
      <c r="AR30" s="26"/>
      <c r="AS30" s="26"/>
      <c r="AT30" s="26"/>
      <c r="AU30" s="26"/>
      <c r="AV30" t="s">
        <v>129</v>
      </c>
    </row>
    <row r="31" spans="1:48" x14ac:dyDescent="0.25">
      <c r="A31" t="s">
        <v>208</v>
      </c>
      <c r="B31" t="s">
        <v>110</v>
      </c>
      <c r="C31" t="str">
        <f t="shared" si="0"/>
        <v>Brett Bay-2007</v>
      </c>
      <c r="D31" t="s">
        <v>275</v>
      </c>
      <c r="E31" t="s">
        <v>769</v>
      </c>
      <c r="F31" t="s">
        <v>275</v>
      </c>
      <c r="G31" t="s">
        <v>769</v>
      </c>
      <c r="H31" t="s">
        <v>782</v>
      </c>
      <c r="I31" t="s">
        <v>781</v>
      </c>
      <c r="J31" t="s">
        <v>783</v>
      </c>
      <c r="K31" s="3">
        <v>0.7</v>
      </c>
      <c r="L31" t="s">
        <v>65</v>
      </c>
      <c r="M31">
        <v>2007</v>
      </c>
      <c r="N31" s="2">
        <v>39283</v>
      </c>
      <c r="O31" s="3">
        <v>2</v>
      </c>
      <c r="P31" s="3">
        <v>2</v>
      </c>
      <c r="Q31" s="3" t="s">
        <v>652</v>
      </c>
      <c r="R31" s="27"/>
      <c r="S31" s="27"/>
      <c r="T31" s="3">
        <v>50</v>
      </c>
      <c r="U31" s="26"/>
      <c r="V31" s="3">
        <v>3.9</v>
      </c>
      <c r="W31" s="27"/>
      <c r="X31" s="3">
        <v>35.47</v>
      </c>
      <c r="Y31" s="3">
        <v>3.1749999999999999E-3</v>
      </c>
      <c r="Z31" s="6">
        <f>Y31*10000</f>
        <v>31.75</v>
      </c>
      <c r="AA31" s="27"/>
      <c r="AB31" s="27"/>
      <c r="AC31" s="27"/>
      <c r="AD31" s="3">
        <v>439</v>
      </c>
      <c r="AE31" s="3">
        <v>286</v>
      </c>
      <c r="AF31" s="3">
        <v>25</v>
      </c>
      <c r="AG31" s="3">
        <v>923</v>
      </c>
      <c r="AH31" s="3">
        <v>725</v>
      </c>
      <c r="AI31" s="84">
        <f t="shared" si="1"/>
        <v>1.534965034965035</v>
      </c>
      <c r="AJ31" s="84">
        <f t="shared" si="2"/>
        <v>461.5</v>
      </c>
      <c r="AK31" s="84">
        <f t="shared" si="3"/>
        <v>219.5</v>
      </c>
      <c r="AL31" s="84">
        <f t="shared" si="4"/>
        <v>143</v>
      </c>
      <c r="AM31" s="84">
        <f t="shared" si="5"/>
        <v>1.534965034965035</v>
      </c>
      <c r="AN31" s="26"/>
      <c r="AO31" s="26"/>
      <c r="AP31" s="26"/>
      <c r="AQ31" s="26"/>
      <c r="AR31" s="26"/>
      <c r="AS31" s="26"/>
      <c r="AT31" s="26"/>
      <c r="AU31" s="26"/>
      <c r="AV31" t="s">
        <v>129</v>
      </c>
    </row>
    <row r="32" spans="1:48" x14ac:dyDescent="0.25">
      <c r="A32" t="s">
        <v>208</v>
      </c>
      <c r="B32" t="s">
        <v>119</v>
      </c>
      <c r="C32" t="str">
        <f t="shared" si="0"/>
        <v>Brice Creek-2022</v>
      </c>
      <c r="D32" t="s">
        <v>275</v>
      </c>
      <c r="E32" t="s">
        <v>769</v>
      </c>
      <c r="F32" t="s">
        <v>275</v>
      </c>
      <c r="G32" t="s">
        <v>769</v>
      </c>
      <c r="H32" t="s">
        <v>778</v>
      </c>
      <c r="I32" t="s">
        <v>781</v>
      </c>
      <c r="J32" t="s">
        <v>783</v>
      </c>
      <c r="K32" s="3">
        <v>0.1</v>
      </c>
      <c r="M32">
        <v>2022</v>
      </c>
      <c r="O32" s="3">
        <v>1</v>
      </c>
      <c r="P32" s="3" t="s">
        <v>651</v>
      </c>
      <c r="Q32" s="3" t="s">
        <v>719</v>
      </c>
      <c r="S32" s="79">
        <v>25</v>
      </c>
      <c r="T32" s="79">
        <v>63.5</v>
      </c>
      <c r="V32" s="3">
        <v>5.4</v>
      </c>
      <c r="W32" s="3">
        <v>2.92</v>
      </c>
      <c r="X32" s="3">
        <v>32.450000000000003</v>
      </c>
      <c r="Y32" s="3">
        <v>6.4999999999999997E-3</v>
      </c>
      <c r="Z32" s="6">
        <v>65</v>
      </c>
      <c r="AA32" s="3">
        <v>19.2</v>
      </c>
      <c r="AB32" s="25">
        <v>723.55</v>
      </c>
      <c r="AC32" s="3">
        <v>1978.08</v>
      </c>
      <c r="AD32" s="3">
        <v>1173</v>
      </c>
      <c r="AE32" s="3">
        <v>913</v>
      </c>
      <c r="AF32" s="3">
        <v>86</v>
      </c>
      <c r="AG32" s="3">
        <v>1358</v>
      </c>
      <c r="AH32" s="3">
        <v>2086</v>
      </c>
      <c r="AI32" s="84">
        <f t="shared" si="1"/>
        <v>1.284775465498357</v>
      </c>
      <c r="AJ32" s="84">
        <f t="shared" si="2"/>
        <v>679</v>
      </c>
      <c r="AK32" s="84">
        <f t="shared" si="3"/>
        <v>586.5</v>
      </c>
      <c r="AL32" s="84">
        <f t="shared" si="4"/>
        <v>456.5</v>
      </c>
      <c r="AM32" s="84">
        <f t="shared" si="5"/>
        <v>1.284775465498357</v>
      </c>
      <c r="AV32" t="s">
        <v>129</v>
      </c>
    </row>
    <row r="33" spans="1:48" x14ac:dyDescent="0.25">
      <c r="A33" t="s">
        <v>208</v>
      </c>
      <c r="B33" t="s">
        <v>119</v>
      </c>
      <c r="C33" t="str">
        <f t="shared" si="0"/>
        <v>Brice Creek-2022</v>
      </c>
      <c r="D33" t="s">
        <v>275</v>
      </c>
      <c r="E33" t="s">
        <v>769</v>
      </c>
      <c r="F33" t="s">
        <v>275</v>
      </c>
      <c r="G33" t="s">
        <v>769</v>
      </c>
      <c r="H33" t="s">
        <v>778</v>
      </c>
      <c r="I33" t="s">
        <v>781</v>
      </c>
      <c r="J33" t="s">
        <v>783</v>
      </c>
      <c r="K33" s="3">
        <v>0.1</v>
      </c>
      <c r="M33">
        <v>2022</v>
      </c>
      <c r="O33" s="3">
        <v>1</v>
      </c>
      <c r="P33" s="3" t="s">
        <v>651</v>
      </c>
      <c r="Q33" s="3" t="s">
        <v>718</v>
      </c>
      <c r="S33" s="79">
        <v>5</v>
      </c>
      <c r="T33" s="79">
        <v>12.7</v>
      </c>
      <c r="V33" s="3">
        <v>5.5</v>
      </c>
      <c r="W33" s="3">
        <v>2.91</v>
      </c>
      <c r="X33" s="3">
        <v>30.2</v>
      </c>
      <c r="Y33" s="3">
        <v>6.4999999999999997E-3</v>
      </c>
      <c r="Z33" s="6">
        <v>65</v>
      </c>
      <c r="AA33" s="3">
        <v>13.4</v>
      </c>
      <c r="AB33" s="25">
        <v>189.01</v>
      </c>
      <c r="AC33" s="3">
        <v>2178.62</v>
      </c>
      <c r="AD33" s="3">
        <v>1216</v>
      </c>
      <c r="AE33" s="3">
        <v>794</v>
      </c>
      <c r="AF33" s="3">
        <v>120</v>
      </c>
      <c r="AG33" s="3">
        <v>1426</v>
      </c>
      <c r="AH33" s="3">
        <v>2010</v>
      </c>
      <c r="AI33" s="84">
        <f t="shared" si="1"/>
        <v>1.5314861460957179</v>
      </c>
      <c r="AJ33" s="84">
        <f t="shared" si="2"/>
        <v>713</v>
      </c>
      <c r="AK33" s="84">
        <f t="shared" si="3"/>
        <v>608</v>
      </c>
      <c r="AL33" s="84">
        <f t="shared" si="4"/>
        <v>397</v>
      </c>
      <c r="AM33" s="84">
        <f t="shared" si="5"/>
        <v>1.5314861460957179</v>
      </c>
      <c r="AV33" t="s">
        <v>129</v>
      </c>
    </row>
    <row r="34" spans="1:48" x14ac:dyDescent="0.25">
      <c r="A34" t="s">
        <v>208</v>
      </c>
      <c r="B34" t="s">
        <v>119</v>
      </c>
      <c r="C34" t="str">
        <f t="shared" si="0"/>
        <v>Brice Creek-2007</v>
      </c>
      <c r="D34" t="s">
        <v>275</v>
      </c>
      <c r="E34" t="s">
        <v>769</v>
      </c>
      <c r="F34" t="s">
        <v>275</v>
      </c>
      <c r="G34" t="s">
        <v>769</v>
      </c>
      <c r="H34" t="s">
        <v>778</v>
      </c>
      <c r="I34" t="s">
        <v>781</v>
      </c>
      <c r="J34">
        <v>0</v>
      </c>
      <c r="K34" s="3">
        <v>0.1</v>
      </c>
      <c r="L34" t="s">
        <v>66</v>
      </c>
      <c r="M34">
        <v>2007</v>
      </c>
      <c r="N34" s="2">
        <v>39283</v>
      </c>
      <c r="O34" s="3" t="s">
        <v>181</v>
      </c>
      <c r="P34" s="3" t="s">
        <v>181</v>
      </c>
      <c r="Q34" s="3" t="s">
        <v>181</v>
      </c>
      <c r="R34" s="3" t="s">
        <v>181</v>
      </c>
      <c r="S34" s="3" t="s">
        <v>181</v>
      </c>
      <c r="T34" s="3" t="s">
        <v>181</v>
      </c>
      <c r="U34" s="3" t="s">
        <v>181</v>
      </c>
      <c r="V34" s="3" t="s">
        <v>181</v>
      </c>
      <c r="W34" s="3" t="s">
        <v>181</v>
      </c>
      <c r="X34" s="3" t="s">
        <v>181</v>
      </c>
      <c r="Y34" s="3" t="s">
        <v>181</v>
      </c>
      <c r="Z34" s="3" t="s">
        <v>181</v>
      </c>
      <c r="AA34" s="3" t="s">
        <v>181</v>
      </c>
      <c r="AB34" s="3" t="s">
        <v>181</v>
      </c>
      <c r="AC34" s="3" t="s">
        <v>181</v>
      </c>
      <c r="AD34" s="3" t="s">
        <v>181</v>
      </c>
      <c r="AE34" s="3" t="s">
        <v>181</v>
      </c>
      <c r="AF34" s="3" t="s">
        <v>181</v>
      </c>
      <c r="AG34" s="3" t="s">
        <v>181</v>
      </c>
      <c r="AI34" s="84"/>
      <c r="AJ34" s="84"/>
      <c r="AK34" s="84"/>
      <c r="AL34" s="84"/>
      <c r="AM34" s="84"/>
      <c r="AN34" s="26"/>
      <c r="AO34" s="26"/>
      <c r="AP34" s="26"/>
      <c r="AQ34" s="26"/>
      <c r="AR34" s="26"/>
      <c r="AS34" s="26"/>
      <c r="AT34" s="26"/>
      <c r="AU34" s="26"/>
      <c r="AV34" t="s">
        <v>786</v>
      </c>
    </row>
    <row r="35" spans="1:48" x14ac:dyDescent="0.25">
      <c r="A35" t="s">
        <v>204</v>
      </c>
      <c r="B35" t="s">
        <v>9</v>
      </c>
      <c r="C35" t="str">
        <f t="shared" si="0"/>
        <v>Browns Creek-2016</v>
      </c>
      <c r="D35" t="s">
        <v>278</v>
      </c>
      <c r="E35" t="s">
        <v>279</v>
      </c>
      <c r="F35" t="s">
        <v>278</v>
      </c>
      <c r="G35" t="s">
        <v>279</v>
      </c>
      <c r="H35" t="s">
        <v>782</v>
      </c>
      <c r="I35" t="s">
        <v>781</v>
      </c>
      <c r="J35" t="s">
        <v>783</v>
      </c>
      <c r="K35" s="3">
        <v>0.72</v>
      </c>
      <c r="L35" t="s">
        <v>10</v>
      </c>
      <c r="M35">
        <v>2016</v>
      </c>
      <c r="N35" s="2">
        <v>42522</v>
      </c>
      <c r="O35" s="3">
        <v>3</v>
      </c>
      <c r="P35" s="3">
        <v>3</v>
      </c>
      <c r="R35" s="3">
        <v>91</v>
      </c>
      <c r="T35" s="3">
        <v>66</v>
      </c>
      <c r="V35" s="6">
        <v>4.7</v>
      </c>
      <c r="W35" s="14">
        <v>2.88</v>
      </c>
      <c r="X35" s="22">
        <v>10</v>
      </c>
      <c r="Y35" s="14">
        <v>7.0000000000000007E-2</v>
      </c>
      <c r="Z35" s="6">
        <f>Y35*10000</f>
        <v>700.00000000000011</v>
      </c>
      <c r="AA35" s="27"/>
      <c r="AB35" s="27"/>
      <c r="AC35" s="27"/>
      <c r="AD35" s="23">
        <f>AN35*1.15</f>
        <v>368</v>
      </c>
      <c r="AE35" s="22">
        <f>AP35*1.24</f>
        <v>514.35199999999998</v>
      </c>
      <c r="AF35" s="23">
        <f>AO35*1.14</f>
        <v>222.29999999999998</v>
      </c>
      <c r="AG35" s="22">
        <f>(0.5*AQ35)+0.31</f>
        <v>839.81</v>
      </c>
      <c r="AH35" s="3">
        <v>882.35199999999998</v>
      </c>
      <c r="AI35" s="84">
        <f t="shared" ref="AI35:AI66" si="10">AD35/AE35</f>
        <v>0.71546334028058611</v>
      </c>
      <c r="AJ35" s="84">
        <f t="shared" si="2"/>
        <v>419.90499999999997</v>
      </c>
      <c r="AK35" s="84">
        <f t="shared" si="3"/>
        <v>184</v>
      </c>
      <c r="AL35" s="84">
        <f t="shared" si="4"/>
        <v>257.17599999999999</v>
      </c>
      <c r="AM35" s="84">
        <f t="shared" si="5"/>
        <v>0.71546334028058611</v>
      </c>
      <c r="AN35" s="24">
        <v>320</v>
      </c>
      <c r="AO35" s="24">
        <v>195</v>
      </c>
      <c r="AP35" s="24">
        <v>414.8</v>
      </c>
      <c r="AQ35" s="24">
        <v>1679</v>
      </c>
      <c r="AR35" s="24">
        <v>1.6</v>
      </c>
      <c r="AS35" s="24">
        <v>0.5</v>
      </c>
      <c r="AT35" s="24">
        <v>3.4</v>
      </c>
      <c r="AU35" s="24">
        <v>7.3</v>
      </c>
      <c r="AV35" t="s">
        <v>104</v>
      </c>
    </row>
    <row r="36" spans="1:48" x14ac:dyDescent="0.25">
      <c r="A36" t="s">
        <v>204</v>
      </c>
      <c r="B36" t="s">
        <v>9</v>
      </c>
      <c r="C36" t="str">
        <f t="shared" si="0"/>
        <v>Browns Creek-2016</v>
      </c>
      <c r="D36" t="s">
        <v>278</v>
      </c>
      <c r="E36" t="s">
        <v>279</v>
      </c>
      <c r="F36" t="s">
        <v>278</v>
      </c>
      <c r="G36" t="s">
        <v>279</v>
      </c>
      <c r="H36" t="s">
        <v>782</v>
      </c>
      <c r="I36" t="s">
        <v>781</v>
      </c>
      <c r="J36" t="s">
        <v>783</v>
      </c>
      <c r="K36" s="3">
        <v>0.72</v>
      </c>
      <c r="L36" t="s">
        <v>10</v>
      </c>
      <c r="M36">
        <v>2016</v>
      </c>
      <c r="N36" s="2">
        <v>42522</v>
      </c>
      <c r="O36" s="3">
        <v>1</v>
      </c>
      <c r="P36" s="3" t="s">
        <v>651</v>
      </c>
      <c r="Q36" s="3" t="s">
        <v>651</v>
      </c>
      <c r="R36" s="3">
        <v>17</v>
      </c>
      <c r="T36" s="3">
        <v>8</v>
      </c>
      <c r="V36" s="6">
        <v>5</v>
      </c>
      <c r="W36" s="14">
        <v>4.8099999999999996</v>
      </c>
      <c r="X36" s="22">
        <v>32.5</v>
      </c>
      <c r="Y36" s="14">
        <v>0.66</v>
      </c>
      <c r="Z36" s="6">
        <f>Y36*10000</f>
        <v>6600</v>
      </c>
      <c r="AA36" s="27"/>
      <c r="AB36" s="27"/>
      <c r="AC36" s="27"/>
      <c r="AD36" s="23">
        <f>AN36*1.15</f>
        <v>1219</v>
      </c>
      <c r="AE36" s="22">
        <f>AP36*1.24</f>
        <v>1512.8</v>
      </c>
      <c r="AF36" s="23">
        <f>AO36*1.14</f>
        <v>177.83999999999997</v>
      </c>
      <c r="AG36" s="22">
        <f>(0.5*AQ36)+0.31</f>
        <v>1506.81</v>
      </c>
      <c r="AH36" s="3">
        <v>2731.8</v>
      </c>
      <c r="AI36" s="84">
        <f t="shared" si="10"/>
        <v>0.80579058699101003</v>
      </c>
      <c r="AJ36" s="84">
        <f t="shared" si="2"/>
        <v>753.40499999999997</v>
      </c>
      <c r="AK36" s="84">
        <f t="shared" si="3"/>
        <v>609.5</v>
      </c>
      <c r="AL36" s="84">
        <f t="shared" si="4"/>
        <v>756.4</v>
      </c>
      <c r="AM36" s="84">
        <f t="shared" si="5"/>
        <v>0.80579058699101003</v>
      </c>
      <c r="AN36" s="24">
        <v>1060</v>
      </c>
      <c r="AO36" s="24">
        <v>156</v>
      </c>
      <c r="AP36" s="24">
        <v>1220</v>
      </c>
      <c r="AQ36" s="24">
        <v>3013</v>
      </c>
      <c r="AR36" s="24">
        <v>5.3</v>
      </c>
      <c r="AS36" s="24">
        <v>0.4</v>
      </c>
      <c r="AT36" s="24">
        <v>10</v>
      </c>
      <c r="AU36" s="24">
        <v>13.1</v>
      </c>
      <c r="AV36" t="s">
        <v>104</v>
      </c>
    </row>
    <row r="37" spans="1:48" x14ac:dyDescent="0.25">
      <c r="A37" t="s">
        <v>204</v>
      </c>
      <c r="B37" t="s">
        <v>9</v>
      </c>
      <c r="C37" t="str">
        <f t="shared" si="0"/>
        <v>Browns Creek-2016</v>
      </c>
      <c r="D37" t="s">
        <v>278</v>
      </c>
      <c r="E37" t="s">
        <v>279</v>
      </c>
      <c r="F37" t="s">
        <v>278</v>
      </c>
      <c r="G37" t="s">
        <v>279</v>
      </c>
      <c r="H37" t="s">
        <v>782</v>
      </c>
      <c r="I37" t="s">
        <v>781</v>
      </c>
      <c r="J37" t="s">
        <v>783</v>
      </c>
      <c r="K37" s="3">
        <v>0.72</v>
      </c>
      <c r="L37" t="s">
        <v>10</v>
      </c>
      <c r="M37">
        <v>2016</v>
      </c>
      <c r="N37" s="2">
        <v>42522</v>
      </c>
      <c r="O37" s="3">
        <v>4</v>
      </c>
      <c r="P37" s="3">
        <v>4</v>
      </c>
      <c r="R37" s="3">
        <v>110</v>
      </c>
      <c r="T37" s="3">
        <v>100.5</v>
      </c>
      <c r="V37" s="6">
        <v>5</v>
      </c>
      <c r="W37" s="14">
        <v>2.25</v>
      </c>
      <c r="X37" s="22">
        <v>6.7</v>
      </c>
      <c r="Y37" s="14">
        <v>0.06</v>
      </c>
      <c r="Z37" s="6">
        <f>Y37*10000</f>
        <v>600</v>
      </c>
      <c r="AA37" s="27"/>
      <c r="AB37" s="27"/>
      <c r="AC37" s="27"/>
      <c r="AD37" s="23">
        <f>AN37*1.15</f>
        <v>345</v>
      </c>
      <c r="AE37" s="22">
        <f>AP37*1.24</f>
        <v>393.32799999999997</v>
      </c>
      <c r="AF37" s="23">
        <f>AO37*1.14</f>
        <v>133.38</v>
      </c>
      <c r="AG37" s="22">
        <f>(0.5*AQ37)+0.31</f>
        <v>678.81</v>
      </c>
      <c r="AH37" s="3">
        <v>738.32799999999997</v>
      </c>
      <c r="AI37" s="84">
        <f t="shared" si="10"/>
        <v>0.87713053736321855</v>
      </c>
      <c r="AJ37" s="84">
        <f t="shared" si="2"/>
        <v>339.40499999999997</v>
      </c>
      <c r="AK37" s="84">
        <f t="shared" si="3"/>
        <v>172.5</v>
      </c>
      <c r="AL37" s="84">
        <f t="shared" si="4"/>
        <v>196.66399999999999</v>
      </c>
      <c r="AM37" s="84">
        <f t="shared" si="5"/>
        <v>0.87713053736321855</v>
      </c>
      <c r="AN37" s="24">
        <v>300</v>
      </c>
      <c r="AO37" s="24">
        <v>117</v>
      </c>
      <c r="AP37" s="24">
        <v>317.2</v>
      </c>
      <c r="AQ37" s="24">
        <v>1357</v>
      </c>
      <c r="AR37" s="24">
        <v>1.5</v>
      </c>
      <c r="AS37" s="24">
        <v>0.3</v>
      </c>
      <c r="AT37" s="24">
        <v>2.6</v>
      </c>
      <c r="AU37" s="24">
        <v>5.9</v>
      </c>
      <c r="AV37" t="s">
        <v>104</v>
      </c>
    </row>
    <row r="38" spans="1:48" x14ac:dyDescent="0.25">
      <c r="A38" t="s">
        <v>204</v>
      </c>
      <c r="B38" t="s">
        <v>9</v>
      </c>
      <c r="C38" t="str">
        <f t="shared" si="0"/>
        <v>Browns Creek-2016</v>
      </c>
      <c r="D38" t="s">
        <v>278</v>
      </c>
      <c r="E38" t="s">
        <v>279</v>
      </c>
      <c r="F38" t="s">
        <v>278</v>
      </c>
      <c r="G38" t="s">
        <v>279</v>
      </c>
      <c r="H38" t="s">
        <v>782</v>
      </c>
      <c r="I38" t="s">
        <v>781</v>
      </c>
      <c r="J38" t="s">
        <v>783</v>
      </c>
      <c r="K38" s="3">
        <v>0.72</v>
      </c>
      <c r="L38" t="s">
        <v>10</v>
      </c>
      <c r="M38">
        <v>2016</v>
      </c>
      <c r="N38" s="2">
        <v>42522</v>
      </c>
      <c r="O38" s="3">
        <v>2</v>
      </c>
      <c r="P38" s="3">
        <v>2</v>
      </c>
      <c r="R38" s="3">
        <v>41</v>
      </c>
      <c r="T38" s="3">
        <v>29</v>
      </c>
      <c r="V38" s="6">
        <v>4.8</v>
      </c>
      <c r="W38" s="14">
        <v>3.28</v>
      </c>
      <c r="X38" s="22">
        <v>14.4</v>
      </c>
      <c r="Y38" s="14">
        <v>0.2</v>
      </c>
      <c r="Z38" s="6">
        <f>Y38*10000</f>
        <v>2000</v>
      </c>
      <c r="AA38" s="27"/>
      <c r="AB38" s="27"/>
      <c r="AC38" s="27"/>
      <c r="AD38" s="23">
        <f>AN38*1.15</f>
        <v>436.99999999999994</v>
      </c>
      <c r="AE38" s="22">
        <f>AP38*1.24</f>
        <v>484.09600000000006</v>
      </c>
      <c r="AF38" s="23">
        <f>AO38*1.14</f>
        <v>88.919999999999987</v>
      </c>
      <c r="AG38" s="22">
        <f>(0.5*AQ38)+0.31</f>
        <v>920.31</v>
      </c>
      <c r="AH38" s="3">
        <v>921.096</v>
      </c>
      <c r="AI38" s="84">
        <f t="shared" si="10"/>
        <v>0.9027135113696455</v>
      </c>
      <c r="AJ38" s="84">
        <f t="shared" si="2"/>
        <v>460.15499999999997</v>
      </c>
      <c r="AK38" s="84">
        <f t="shared" si="3"/>
        <v>218.49999999999997</v>
      </c>
      <c r="AL38" s="84">
        <f t="shared" si="4"/>
        <v>242.04800000000003</v>
      </c>
      <c r="AM38" s="84">
        <f t="shared" si="5"/>
        <v>0.9027135113696455</v>
      </c>
      <c r="AN38" s="24">
        <v>380</v>
      </c>
      <c r="AO38" s="24">
        <v>78</v>
      </c>
      <c r="AP38" s="24">
        <v>390.40000000000003</v>
      </c>
      <c r="AQ38" s="24">
        <v>1840</v>
      </c>
      <c r="AR38" s="24">
        <v>1.9</v>
      </c>
      <c r="AS38" s="24">
        <v>0.2</v>
      </c>
      <c r="AT38" s="24">
        <v>3.2</v>
      </c>
      <c r="AU38" s="24">
        <v>8</v>
      </c>
      <c r="AV38" t="s">
        <v>104</v>
      </c>
    </row>
    <row r="39" spans="1:48" s="19" customFormat="1" x14ac:dyDescent="0.25">
      <c r="A39" t="s">
        <v>208</v>
      </c>
      <c r="B39" t="s">
        <v>120</v>
      </c>
      <c r="C39" t="str">
        <f t="shared" si="0"/>
        <v>Buxton Woods-1988</v>
      </c>
      <c r="D39" t="s">
        <v>275</v>
      </c>
      <c r="E39" t="s">
        <v>769</v>
      </c>
      <c r="F39" t="s">
        <v>275</v>
      </c>
      <c r="G39" t="s">
        <v>769</v>
      </c>
      <c r="H39" t="s">
        <v>778</v>
      </c>
      <c r="I39" t="s">
        <v>781</v>
      </c>
      <c r="J39" t="s">
        <v>780</v>
      </c>
      <c r="K39" s="3">
        <v>1.8</v>
      </c>
      <c r="L39" t="s">
        <v>67</v>
      </c>
      <c r="M39">
        <v>1988</v>
      </c>
      <c r="N39" s="2">
        <v>32288</v>
      </c>
      <c r="O39" s="3">
        <v>1</v>
      </c>
      <c r="P39" s="3" t="s">
        <v>651</v>
      </c>
      <c r="Q39" s="3" t="s">
        <v>651</v>
      </c>
      <c r="R39" s="27"/>
      <c r="S39" s="27"/>
      <c r="T39" s="3">
        <v>10</v>
      </c>
      <c r="U39" s="26"/>
      <c r="V39" s="3">
        <v>4.0999999999999996</v>
      </c>
      <c r="W39" s="27"/>
      <c r="X39" s="3">
        <v>22.44</v>
      </c>
      <c r="Y39" s="3">
        <v>3.5000000000000001E-3</v>
      </c>
      <c r="Z39" s="6">
        <f>Y39*10000</f>
        <v>35</v>
      </c>
      <c r="AA39" s="27"/>
      <c r="AB39" s="27"/>
      <c r="AC39" s="27"/>
      <c r="AD39" s="3">
        <v>682</v>
      </c>
      <c r="AE39" s="3">
        <v>230</v>
      </c>
      <c r="AF39" s="3">
        <v>72</v>
      </c>
      <c r="AG39" s="3">
        <v>167</v>
      </c>
      <c r="AH39" s="3">
        <v>912</v>
      </c>
      <c r="AI39" s="84">
        <f t="shared" si="10"/>
        <v>2.965217391304348</v>
      </c>
      <c r="AJ39" s="84">
        <f t="shared" si="2"/>
        <v>83.5</v>
      </c>
      <c r="AK39" s="84">
        <f t="shared" si="3"/>
        <v>341</v>
      </c>
      <c r="AL39" s="84">
        <f t="shared" si="4"/>
        <v>115</v>
      </c>
      <c r="AM39" s="84">
        <f t="shared" si="5"/>
        <v>2.965217391304348</v>
      </c>
      <c r="AN39" s="26"/>
      <c r="AO39" s="26"/>
      <c r="AP39" s="26"/>
      <c r="AQ39" s="26"/>
      <c r="AR39" s="26"/>
      <c r="AS39" s="26"/>
      <c r="AT39" s="26"/>
      <c r="AU39" s="26"/>
      <c r="AV39" t="s">
        <v>129</v>
      </c>
    </row>
    <row r="40" spans="1:48" x14ac:dyDescent="0.25">
      <c r="A40" t="s">
        <v>208</v>
      </c>
      <c r="B40" t="s">
        <v>120</v>
      </c>
      <c r="C40" t="str">
        <f t="shared" si="0"/>
        <v>Buxton Woods-2022</v>
      </c>
      <c r="D40" t="s">
        <v>275</v>
      </c>
      <c r="E40" t="s">
        <v>769</v>
      </c>
      <c r="F40" t="s">
        <v>275</v>
      </c>
      <c r="G40" t="s">
        <v>769</v>
      </c>
      <c r="H40" t="s">
        <v>778</v>
      </c>
      <c r="I40" t="s">
        <v>781</v>
      </c>
      <c r="J40" t="s">
        <v>780</v>
      </c>
      <c r="K40" s="3">
        <v>1.8</v>
      </c>
      <c r="M40">
        <v>2022</v>
      </c>
      <c r="O40" s="3">
        <v>2</v>
      </c>
      <c r="P40" s="3">
        <v>2</v>
      </c>
      <c r="Q40" s="3" t="s">
        <v>715</v>
      </c>
      <c r="S40" s="79">
        <v>25</v>
      </c>
      <c r="T40" s="79">
        <v>63.5</v>
      </c>
      <c r="V40" s="3">
        <v>5.7</v>
      </c>
      <c r="W40" s="3">
        <v>0.01</v>
      </c>
      <c r="X40" s="3">
        <v>1.44</v>
      </c>
      <c r="Y40" s="3">
        <v>2.0000000000000001E-4</v>
      </c>
      <c r="Z40" s="6">
        <v>2</v>
      </c>
      <c r="AA40" s="3">
        <v>1.9</v>
      </c>
      <c r="AB40" s="25">
        <v>6.25</v>
      </c>
      <c r="AC40" s="3">
        <v>10.97</v>
      </c>
      <c r="AD40" s="3">
        <v>128</v>
      </c>
      <c r="AE40" s="3">
        <v>30</v>
      </c>
      <c r="AF40" s="3">
        <v>8</v>
      </c>
      <c r="AG40" s="3">
        <v>22</v>
      </c>
      <c r="AH40" s="3">
        <v>158</v>
      </c>
      <c r="AI40" s="84">
        <f t="shared" si="10"/>
        <v>4.2666666666666666</v>
      </c>
      <c r="AJ40" s="84">
        <f t="shared" si="2"/>
        <v>11</v>
      </c>
      <c r="AK40" s="84">
        <f t="shared" si="3"/>
        <v>64</v>
      </c>
      <c r="AL40" s="84">
        <f t="shared" si="4"/>
        <v>15</v>
      </c>
      <c r="AM40" s="84">
        <f t="shared" si="5"/>
        <v>4.2666666666666666</v>
      </c>
      <c r="AV40" t="s">
        <v>129</v>
      </c>
    </row>
    <row r="41" spans="1:48" x14ac:dyDescent="0.25">
      <c r="A41" t="s">
        <v>208</v>
      </c>
      <c r="B41" t="s">
        <v>120</v>
      </c>
      <c r="C41" t="str">
        <f t="shared" si="0"/>
        <v>Buxton Woods-2022</v>
      </c>
      <c r="D41" t="s">
        <v>275</v>
      </c>
      <c r="E41" t="s">
        <v>769</v>
      </c>
      <c r="F41" t="s">
        <v>275</v>
      </c>
      <c r="G41" t="s">
        <v>769</v>
      </c>
      <c r="H41" t="s">
        <v>778</v>
      </c>
      <c r="I41" t="s">
        <v>781</v>
      </c>
      <c r="J41" t="s">
        <v>780</v>
      </c>
      <c r="K41" s="3">
        <v>1.8</v>
      </c>
      <c r="M41">
        <v>2022</v>
      </c>
      <c r="O41" s="3">
        <v>2</v>
      </c>
      <c r="P41" s="3">
        <v>2</v>
      </c>
      <c r="Q41" s="3" t="s">
        <v>714</v>
      </c>
      <c r="S41" s="79">
        <v>14</v>
      </c>
      <c r="T41" s="79">
        <v>35.56</v>
      </c>
      <c r="V41" s="3">
        <v>5.5</v>
      </c>
      <c r="W41" s="3">
        <v>0.01</v>
      </c>
      <c r="X41" s="3">
        <v>1.37</v>
      </c>
      <c r="Y41" s="3">
        <v>2.0000000000000001E-4</v>
      </c>
      <c r="Z41" s="6">
        <v>2</v>
      </c>
      <c r="AA41" s="3" t="s">
        <v>638</v>
      </c>
      <c r="AB41" s="25">
        <v>9.8800000000000008</v>
      </c>
      <c r="AC41" s="3">
        <v>9.4600000000000009</v>
      </c>
      <c r="AD41" s="3">
        <v>120</v>
      </c>
      <c r="AE41" s="3">
        <v>21</v>
      </c>
      <c r="AF41" s="3">
        <v>9</v>
      </c>
      <c r="AG41" s="3">
        <v>17</v>
      </c>
      <c r="AH41" s="3">
        <v>141</v>
      </c>
      <c r="AI41" s="84">
        <f t="shared" si="10"/>
        <v>5.7142857142857144</v>
      </c>
      <c r="AJ41" s="84">
        <f t="shared" si="2"/>
        <v>8.5</v>
      </c>
      <c r="AK41" s="84">
        <f t="shared" si="3"/>
        <v>60</v>
      </c>
      <c r="AL41" s="84">
        <f t="shared" si="4"/>
        <v>10.5</v>
      </c>
      <c r="AM41" s="84">
        <f t="shared" si="5"/>
        <v>5.7142857142857144</v>
      </c>
      <c r="AV41" t="s">
        <v>129</v>
      </c>
    </row>
    <row r="42" spans="1:48" x14ac:dyDescent="0.25">
      <c r="A42" t="s">
        <v>208</v>
      </c>
      <c r="B42" t="s">
        <v>120</v>
      </c>
      <c r="C42" t="str">
        <f t="shared" si="0"/>
        <v>Buxton Woods-2022</v>
      </c>
      <c r="D42" t="s">
        <v>275</v>
      </c>
      <c r="E42" t="s">
        <v>769</v>
      </c>
      <c r="F42" t="s">
        <v>275</v>
      </c>
      <c r="G42" t="s">
        <v>769</v>
      </c>
      <c r="H42" t="s">
        <v>778</v>
      </c>
      <c r="I42" t="s">
        <v>781</v>
      </c>
      <c r="J42" t="s">
        <v>780</v>
      </c>
      <c r="K42" s="3">
        <v>1.8</v>
      </c>
      <c r="M42">
        <v>2022</v>
      </c>
      <c r="O42" s="3">
        <v>1</v>
      </c>
      <c r="P42" s="3" t="s">
        <v>651</v>
      </c>
      <c r="Q42" s="3" t="s">
        <v>618</v>
      </c>
      <c r="S42" s="79">
        <v>3</v>
      </c>
      <c r="T42" s="79">
        <v>7.62</v>
      </c>
      <c r="V42" s="3">
        <v>5.5</v>
      </c>
      <c r="W42" s="3">
        <v>0.14000000000000001</v>
      </c>
      <c r="X42" s="3">
        <v>17.21</v>
      </c>
      <c r="Y42" s="3">
        <v>6.3E-3</v>
      </c>
      <c r="Z42" s="6">
        <v>63</v>
      </c>
      <c r="AA42" s="3">
        <v>9.6</v>
      </c>
      <c r="AB42" s="25">
        <v>35.53</v>
      </c>
      <c r="AC42" s="3">
        <v>47.79</v>
      </c>
      <c r="AD42" s="3">
        <v>1742</v>
      </c>
      <c r="AE42" s="3">
        <v>193</v>
      </c>
      <c r="AF42" s="3">
        <v>57</v>
      </c>
      <c r="AG42" s="3">
        <v>111</v>
      </c>
      <c r="AH42" s="3">
        <v>1935</v>
      </c>
      <c r="AI42" s="84">
        <f t="shared" si="10"/>
        <v>9.0259067357512954</v>
      </c>
      <c r="AJ42" s="84">
        <f t="shared" si="2"/>
        <v>55.5</v>
      </c>
      <c r="AK42" s="84">
        <f t="shared" si="3"/>
        <v>871</v>
      </c>
      <c r="AL42" s="84">
        <f t="shared" si="4"/>
        <v>96.5</v>
      </c>
      <c r="AM42" s="84">
        <f t="shared" si="5"/>
        <v>9.0259067357512954</v>
      </c>
      <c r="AV42" t="s">
        <v>129</v>
      </c>
    </row>
    <row r="43" spans="1:48" x14ac:dyDescent="0.25">
      <c r="A43" t="s">
        <v>207</v>
      </c>
      <c r="B43" t="s">
        <v>165</v>
      </c>
      <c r="C43" t="str">
        <f t="shared" si="0"/>
        <v>CDR027-2016</v>
      </c>
      <c r="D43" t="s">
        <v>278</v>
      </c>
      <c r="E43" t="s">
        <v>279</v>
      </c>
      <c r="F43" t="s">
        <v>278</v>
      </c>
      <c r="G43" t="s">
        <v>279</v>
      </c>
      <c r="H43" t="s">
        <v>782</v>
      </c>
      <c r="I43" t="s">
        <v>781</v>
      </c>
      <c r="J43" t="s">
        <v>783</v>
      </c>
      <c r="K43" s="3">
        <v>0.75</v>
      </c>
      <c r="L43" t="s">
        <v>165</v>
      </c>
      <c r="M43">
        <v>2016</v>
      </c>
      <c r="O43" s="3">
        <v>1</v>
      </c>
      <c r="P43" s="3" t="s">
        <v>651</v>
      </c>
      <c r="Q43" s="3" t="s">
        <v>651</v>
      </c>
      <c r="R43" s="27"/>
      <c r="S43" s="27"/>
      <c r="T43" s="3">
        <v>10</v>
      </c>
      <c r="U43" s="27"/>
      <c r="V43" s="36">
        <v>5.8666666666666671</v>
      </c>
      <c r="W43" s="27"/>
      <c r="X43" s="14">
        <v>64.593333333333334</v>
      </c>
      <c r="Y43" s="3">
        <v>7.0000000000000001E-3</v>
      </c>
      <c r="Z43" s="6">
        <f>Y43*10000</f>
        <v>70</v>
      </c>
      <c r="AA43" s="27"/>
      <c r="AB43" s="27"/>
      <c r="AC43" s="27"/>
      <c r="AD43" s="6">
        <v>747</v>
      </c>
      <c r="AE43" s="6">
        <v>1617</v>
      </c>
      <c r="AF43" s="6">
        <v>302.66666666666669</v>
      </c>
      <c r="AG43" s="6">
        <v>6956</v>
      </c>
      <c r="AH43" s="3">
        <v>2364</v>
      </c>
      <c r="AI43" s="84">
        <f t="shared" si="10"/>
        <v>0.46196660482374768</v>
      </c>
      <c r="AJ43" s="84">
        <f t="shared" si="2"/>
        <v>3478</v>
      </c>
      <c r="AK43" s="84">
        <f t="shared" si="3"/>
        <v>373.5</v>
      </c>
      <c r="AL43" s="84">
        <f t="shared" si="4"/>
        <v>808.5</v>
      </c>
      <c r="AM43" s="84">
        <f t="shared" si="5"/>
        <v>0.46196660482374768</v>
      </c>
    </row>
    <row r="44" spans="1:48" x14ac:dyDescent="0.25">
      <c r="A44" t="s">
        <v>207</v>
      </c>
      <c r="B44" t="s">
        <v>165</v>
      </c>
      <c r="C44" t="str">
        <f t="shared" si="0"/>
        <v>CDR027-2013</v>
      </c>
      <c r="D44" t="s">
        <v>278</v>
      </c>
      <c r="E44" t="s">
        <v>279</v>
      </c>
      <c r="F44" t="s">
        <v>278</v>
      </c>
      <c r="G44" t="s">
        <v>279</v>
      </c>
      <c r="H44" t="s">
        <v>782</v>
      </c>
      <c r="I44" t="s">
        <v>781</v>
      </c>
      <c r="J44" t="s">
        <v>783</v>
      </c>
      <c r="K44" s="3">
        <v>0.75</v>
      </c>
      <c r="L44" t="s">
        <v>165</v>
      </c>
      <c r="M44">
        <v>2013</v>
      </c>
      <c r="O44" s="3">
        <v>1</v>
      </c>
      <c r="P44" s="3" t="s">
        <v>651</v>
      </c>
      <c r="Q44" s="3" t="s">
        <v>651</v>
      </c>
      <c r="R44" s="27"/>
      <c r="S44" s="27"/>
      <c r="T44" s="3">
        <v>10</v>
      </c>
      <c r="U44" s="27"/>
      <c r="V44" s="36">
        <v>5.5666666666666673</v>
      </c>
      <c r="W44" s="27"/>
      <c r="X44" s="14">
        <v>109.55666666666666</v>
      </c>
      <c r="Y44" s="3">
        <v>7.0000000000000001E-3</v>
      </c>
      <c r="Z44" s="6">
        <f>Y44*10000</f>
        <v>70</v>
      </c>
      <c r="AA44" s="27"/>
      <c r="AB44" s="27"/>
      <c r="AC44" s="27"/>
      <c r="AD44" s="6">
        <v>974</v>
      </c>
      <c r="AE44" s="6">
        <v>1901</v>
      </c>
      <c r="AF44" s="6">
        <v>479.33333333333331</v>
      </c>
      <c r="AG44" s="6">
        <v>11247.333333333334</v>
      </c>
      <c r="AH44" s="3">
        <v>2875</v>
      </c>
      <c r="AI44" s="84">
        <f t="shared" si="10"/>
        <v>0.51236191478169379</v>
      </c>
      <c r="AJ44" s="84">
        <f t="shared" si="2"/>
        <v>5623.666666666667</v>
      </c>
      <c r="AK44" s="84">
        <f t="shared" si="3"/>
        <v>487</v>
      </c>
      <c r="AL44" s="84">
        <f t="shared" si="4"/>
        <v>950.5</v>
      </c>
      <c r="AM44" s="84">
        <f t="shared" si="5"/>
        <v>0.51236191478169379</v>
      </c>
    </row>
    <row r="45" spans="1:48" x14ac:dyDescent="0.25">
      <c r="A45" t="s">
        <v>208</v>
      </c>
      <c r="B45" t="s">
        <v>111</v>
      </c>
      <c r="C45" t="str">
        <f t="shared" si="0"/>
        <v>Croatan Bay-2022</v>
      </c>
      <c r="D45" t="s">
        <v>770</v>
      </c>
      <c r="E45" t="s">
        <v>769</v>
      </c>
      <c r="F45" t="s">
        <v>770</v>
      </c>
      <c r="G45" t="s">
        <v>769</v>
      </c>
      <c r="H45" t="s">
        <v>778</v>
      </c>
      <c r="I45" t="s">
        <v>779</v>
      </c>
      <c r="J45" t="s">
        <v>780</v>
      </c>
      <c r="K45" s="3">
        <v>11.4</v>
      </c>
      <c r="M45">
        <v>2022</v>
      </c>
      <c r="O45" s="3">
        <v>2</v>
      </c>
      <c r="P45" s="3">
        <v>2</v>
      </c>
      <c r="Q45" s="3" t="s">
        <v>724</v>
      </c>
      <c r="S45" s="79">
        <v>13</v>
      </c>
      <c r="T45" s="79">
        <v>33.020000000000003</v>
      </c>
      <c r="V45" s="3">
        <v>3.9</v>
      </c>
      <c r="W45" s="3">
        <v>0.04</v>
      </c>
      <c r="X45" s="3">
        <v>8.43</v>
      </c>
      <c r="Y45" s="3">
        <v>6.3E-3</v>
      </c>
      <c r="Z45" s="6">
        <v>63</v>
      </c>
      <c r="AA45" s="3">
        <v>3.2</v>
      </c>
      <c r="AB45" s="25">
        <v>1.5</v>
      </c>
      <c r="AC45" s="3">
        <v>4.04</v>
      </c>
      <c r="AD45" s="3">
        <v>64</v>
      </c>
      <c r="AE45" s="3">
        <v>173</v>
      </c>
      <c r="AF45" s="3">
        <v>20</v>
      </c>
      <c r="AG45" s="3">
        <v>56</v>
      </c>
      <c r="AH45" s="3">
        <v>237</v>
      </c>
      <c r="AI45" s="84">
        <f t="shared" si="10"/>
        <v>0.36994219653179189</v>
      </c>
      <c r="AJ45" s="84">
        <f t="shared" si="2"/>
        <v>28</v>
      </c>
      <c r="AK45" s="84">
        <f t="shared" si="3"/>
        <v>32</v>
      </c>
      <c r="AL45" s="84">
        <f t="shared" si="4"/>
        <v>86.5</v>
      </c>
      <c r="AM45" s="84">
        <f t="shared" si="5"/>
        <v>0.36994219653179189</v>
      </c>
      <c r="AV45" t="s">
        <v>129</v>
      </c>
    </row>
    <row r="46" spans="1:48" x14ac:dyDescent="0.25">
      <c r="A46" t="s">
        <v>208</v>
      </c>
      <c r="B46" t="s">
        <v>111</v>
      </c>
      <c r="C46" t="str">
        <f t="shared" si="0"/>
        <v>Croatan Bay-2022</v>
      </c>
      <c r="D46" t="s">
        <v>770</v>
      </c>
      <c r="E46" t="s">
        <v>769</v>
      </c>
      <c r="F46" t="s">
        <v>770</v>
      </c>
      <c r="G46" t="s">
        <v>769</v>
      </c>
      <c r="H46" t="s">
        <v>778</v>
      </c>
      <c r="I46" t="s">
        <v>779</v>
      </c>
      <c r="J46" t="s">
        <v>780</v>
      </c>
      <c r="K46" s="3">
        <v>11.4</v>
      </c>
      <c r="M46">
        <v>2022</v>
      </c>
      <c r="O46" s="3">
        <v>1</v>
      </c>
      <c r="P46" s="3" t="s">
        <v>651</v>
      </c>
      <c r="Q46" s="3" t="s">
        <v>618</v>
      </c>
      <c r="S46" s="79">
        <v>5</v>
      </c>
      <c r="T46" s="79">
        <v>12.7</v>
      </c>
      <c r="V46" s="3">
        <v>3.9</v>
      </c>
      <c r="W46" s="3">
        <v>7.0000000000000007E-2</v>
      </c>
      <c r="X46" s="3">
        <v>11.64</v>
      </c>
      <c r="Y46" s="3">
        <v>6.4999999999999997E-3</v>
      </c>
      <c r="Z46" s="6">
        <v>65</v>
      </c>
      <c r="AA46" s="3">
        <v>5.7</v>
      </c>
      <c r="AB46" s="25">
        <v>5.86</v>
      </c>
      <c r="AC46" s="3">
        <v>14.91</v>
      </c>
      <c r="AD46" s="3">
        <v>153</v>
      </c>
      <c r="AE46" s="3">
        <v>192</v>
      </c>
      <c r="AF46" s="3">
        <v>53</v>
      </c>
      <c r="AG46" s="3">
        <v>78</v>
      </c>
      <c r="AH46" s="3">
        <v>345</v>
      </c>
      <c r="AI46" s="84">
        <f t="shared" si="10"/>
        <v>0.796875</v>
      </c>
      <c r="AJ46" s="84">
        <f t="shared" si="2"/>
        <v>39</v>
      </c>
      <c r="AK46" s="84">
        <f t="shared" si="3"/>
        <v>76.5</v>
      </c>
      <c r="AL46" s="84">
        <f t="shared" si="4"/>
        <v>96</v>
      </c>
      <c r="AM46" s="84">
        <f t="shared" si="5"/>
        <v>0.796875</v>
      </c>
      <c r="AV46" t="s">
        <v>129</v>
      </c>
    </row>
    <row r="47" spans="1:48" x14ac:dyDescent="0.25">
      <c r="A47" t="s">
        <v>208</v>
      </c>
      <c r="B47" t="s">
        <v>111</v>
      </c>
      <c r="C47" t="str">
        <f t="shared" si="0"/>
        <v>Croatan Bay-2007</v>
      </c>
      <c r="D47" t="s">
        <v>770</v>
      </c>
      <c r="E47" t="s">
        <v>769</v>
      </c>
      <c r="F47" t="s">
        <v>770</v>
      </c>
      <c r="G47" t="s">
        <v>769</v>
      </c>
      <c r="H47" t="s">
        <v>778</v>
      </c>
      <c r="I47" t="s">
        <v>779</v>
      </c>
      <c r="J47" t="s">
        <v>780</v>
      </c>
      <c r="K47" s="3">
        <v>11.4</v>
      </c>
      <c r="L47" t="s">
        <v>68</v>
      </c>
      <c r="M47">
        <v>2007</v>
      </c>
      <c r="N47" s="2">
        <v>39280</v>
      </c>
      <c r="O47" s="3">
        <v>2</v>
      </c>
      <c r="P47" s="3">
        <v>2</v>
      </c>
      <c r="Q47" s="3" t="s">
        <v>652</v>
      </c>
      <c r="R47" s="27"/>
      <c r="S47" s="27"/>
      <c r="T47" s="3">
        <v>50</v>
      </c>
      <c r="U47" s="26"/>
      <c r="V47" s="3">
        <v>3.9</v>
      </c>
      <c r="W47" s="27"/>
      <c r="X47" s="3">
        <v>11.3</v>
      </c>
      <c r="Y47" s="3">
        <v>3.1749999999999999E-3</v>
      </c>
      <c r="Z47" s="6">
        <f>Y47*10000</f>
        <v>31.75</v>
      </c>
      <c r="AA47" s="27"/>
      <c r="AB47" s="27"/>
      <c r="AC47" s="27"/>
      <c r="AD47" s="3">
        <v>184</v>
      </c>
      <c r="AE47" s="3">
        <v>157</v>
      </c>
      <c r="AF47" s="3">
        <v>32</v>
      </c>
      <c r="AG47" s="3">
        <v>103</v>
      </c>
      <c r="AH47" s="3">
        <v>341</v>
      </c>
      <c r="AI47" s="84">
        <f t="shared" si="10"/>
        <v>1.1719745222929936</v>
      </c>
      <c r="AJ47" s="84">
        <f t="shared" si="2"/>
        <v>51.5</v>
      </c>
      <c r="AK47" s="84">
        <f t="shared" si="3"/>
        <v>92</v>
      </c>
      <c r="AL47" s="84">
        <f t="shared" si="4"/>
        <v>78.5</v>
      </c>
      <c r="AM47" s="84">
        <f t="shared" si="5"/>
        <v>1.1719745222929936</v>
      </c>
      <c r="AN47" s="26"/>
      <c r="AO47" s="26"/>
      <c r="AP47" s="26"/>
      <c r="AQ47" s="26"/>
      <c r="AR47" s="26"/>
      <c r="AS47" s="26"/>
      <c r="AT47" s="26"/>
      <c r="AU47" s="26"/>
      <c r="AV47" t="s">
        <v>129</v>
      </c>
    </row>
    <row r="48" spans="1:48" x14ac:dyDescent="0.25">
      <c r="A48" t="s">
        <v>208</v>
      </c>
      <c r="B48" t="s">
        <v>111</v>
      </c>
      <c r="C48" t="str">
        <f t="shared" si="0"/>
        <v>Croatan Bay-2007</v>
      </c>
      <c r="D48" t="s">
        <v>770</v>
      </c>
      <c r="E48" t="s">
        <v>769</v>
      </c>
      <c r="F48" t="s">
        <v>770</v>
      </c>
      <c r="G48" t="s">
        <v>769</v>
      </c>
      <c r="H48" t="s">
        <v>778</v>
      </c>
      <c r="I48" t="s">
        <v>779</v>
      </c>
      <c r="J48" t="s">
        <v>780</v>
      </c>
      <c r="K48" s="3">
        <v>11.4</v>
      </c>
      <c r="L48" t="s">
        <v>68</v>
      </c>
      <c r="M48">
        <v>2007</v>
      </c>
      <c r="N48" s="2">
        <v>39280</v>
      </c>
      <c r="O48" s="3">
        <v>1</v>
      </c>
      <c r="P48" s="3" t="s">
        <v>651</v>
      </c>
      <c r="Q48" s="3" t="s">
        <v>651</v>
      </c>
      <c r="R48" s="27"/>
      <c r="S48" s="27"/>
      <c r="T48" s="3">
        <v>10</v>
      </c>
      <c r="U48" s="26"/>
      <c r="V48" s="3">
        <v>3.3499999999999996</v>
      </c>
      <c r="W48" s="27"/>
      <c r="X48" s="3">
        <v>34.56</v>
      </c>
      <c r="Y48" s="3">
        <v>3.5000000000000001E-3</v>
      </c>
      <c r="Z48" s="6">
        <f>Y48*10000</f>
        <v>35</v>
      </c>
      <c r="AA48" s="27"/>
      <c r="AB48" s="27"/>
      <c r="AC48" s="27"/>
      <c r="AD48" s="3">
        <v>636</v>
      </c>
      <c r="AE48" s="3">
        <v>222.5</v>
      </c>
      <c r="AF48" s="3">
        <v>117.5</v>
      </c>
      <c r="AG48" s="3">
        <v>192.5</v>
      </c>
      <c r="AH48" s="3">
        <v>858.5</v>
      </c>
      <c r="AI48" s="84">
        <f t="shared" si="10"/>
        <v>2.8584269662921349</v>
      </c>
      <c r="AJ48" s="84">
        <f t="shared" si="2"/>
        <v>96.25</v>
      </c>
      <c r="AK48" s="84">
        <f t="shared" si="3"/>
        <v>318</v>
      </c>
      <c r="AL48" s="84">
        <f t="shared" si="4"/>
        <v>111.25</v>
      </c>
      <c r="AM48" s="84">
        <f t="shared" si="5"/>
        <v>2.8584269662921349</v>
      </c>
      <c r="AN48" s="26"/>
      <c r="AO48" s="26"/>
      <c r="AP48" s="26"/>
      <c r="AQ48" s="26"/>
      <c r="AR48" s="26"/>
      <c r="AS48" s="26"/>
      <c r="AT48" s="26"/>
      <c r="AU48" s="26"/>
      <c r="AV48" t="s">
        <v>129</v>
      </c>
    </row>
    <row r="49" spans="1:48" x14ac:dyDescent="0.25">
      <c r="A49" t="s">
        <v>208</v>
      </c>
      <c r="B49" t="s">
        <v>111</v>
      </c>
      <c r="C49" t="str">
        <f t="shared" si="0"/>
        <v>Croatan Bay-2022</v>
      </c>
      <c r="D49" t="s">
        <v>770</v>
      </c>
      <c r="E49" t="s">
        <v>769</v>
      </c>
      <c r="F49" t="s">
        <v>770</v>
      </c>
      <c r="G49" t="s">
        <v>769</v>
      </c>
      <c r="H49" t="s">
        <v>778</v>
      </c>
      <c r="I49" t="s">
        <v>779</v>
      </c>
      <c r="J49" t="s">
        <v>780</v>
      </c>
      <c r="K49" s="3">
        <v>11.4</v>
      </c>
      <c r="M49">
        <v>2022</v>
      </c>
      <c r="O49" s="3">
        <v>3</v>
      </c>
      <c r="P49" s="3">
        <v>3</v>
      </c>
      <c r="Q49" s="3" t="s">
        <v>720</v>
      </c>
      <c r="S49" s="79">
        <v>18</v>
      </c>
      <c r="T49" s="79">
        <v>45.72</v>
      </c>
      <c r="V49" s="3">
        <v>4.3</v>
      </c>
      <c r="W49" s="3">
        <v>0.01</v>
      </c>
      <c r="X49" s="3">
        <v>3.56</v>
      </c>
      <c r="Y49" s="3">
        <v>2.2499999999999998E-3</v>
      </c>
      <c r="Z49" s="6">
        <v>22.5</v>
      </c>
      <c r="AA49" s="3">
        <v>8</v>
      </c>
      <c r="AB49" s="25">
        <v>1.5</v>
      </c>
      <c r="AC49" s="3">
        <v>2.71</v>
      </c>
      <c r="AD49" s="3">
        <v>154</v>
      </c>
      <c r="AE49" s="3">
        <v>33</v>
      </c>
      <c r="AF49" s="3">
        <v>7</v>
      </c>
      <c r="AG49" s="3">
        <v>19</v>
      </c>
      <c r="AH49" s="3">
        <v>187</v>
      </c>
      <c r="AI49" s="84">
        <f t="shared" si="10"/>
        <v>4.666666666666667</v>
      </c>
      <c r="AJ49" s="84">
        <f t="shared" si="2"/>
        <v>9.5</v>
      </c>
      <c r="AK49" s="84">
        <f t="shared" si="3"/>
        <v>77</v>
      </c>
      <c r="AL49" s="84">
        <f t="shared" si="4"/>
        <v>16.5</v>
      </c>
      <c r="AM49" s="84">
        <f t="shared" si="5"/>
        <v>4.666666666666667</v>
      </c>
      <c r="AV49" t="s">
        <v>129</v>
      </c>
    </row>
    <row r="50" spans="1:48" x14ac:dyDescent="0.25">
      <c r="A50" t="s">
        <v>208</v>
      </c>
      <c r="B50" t="s">
        <v>111</v>
      </c>
      <c r="C50" t="str">
        <f t="shared" si="0"/>
        <v>Croatan Bay-2022</v>
      </c>
      <c r="D50" t="s">
        <v>770</v>
      </c>
      <c r="E50" t="s">
        <v>769</v>
      </c>
      <c r="F50" t="s">
        <v>770</v>
      </c>
      <c r="G50" t="s">
        <v>769</v>
      </c>
      <c r="H50" t="s">
        <v>778</v>
      </c>
      <c r="I50" t="s">
        <v>779</v>
      </c>
      <c r="J50" t="s">
        <v>780</v>
      </c>
      <c r="K50" s="3">
        <v>11.4</v>
      </c>
      <c r="M50">
        <v>2022</v>
      </c>
      <c r="O50" s="3">
        <v>4</v>
      </c>
      <c r="P50" s="3">
        <v>4</v>
      </c>
      <c r="Q50" s="3" t="s">
        <v>725</v>
      </c>
      <c r="S50" s="79">
        <v>24</v>
      </c>
      <c r="T50" s="79">
        <v>60.96</v>
      </c>
      <c r="V50" s="3">
        <v>4</v>
      </c>
      <c r="W50" s="3">
        <v>0.05</v>
      </c>
      <c r="X50" s="3">
        <v>5.88</v>
      </c>
      <c r="Y50" s="3">
        <v>4.1000000000000003E-3</v>
      </c>
      <c r="Z50" s="6">
        <v>41</v>
      </c>
      <c r="AA50" s="3">
        <v>3</v>
      </c>
      <c r="AB50" s="25">
        <v>1.5</v>
      </c>
      <c r="AC50" s="3">
        <v>7.69</v>
      </c>
      <c r="AD50" s="3">
        <v>207</v>
      </c>
      <c r="AE50" s="3">
        <v>40</v>
      </c>
      <c r="AF50" s="3">
        <v>9</v>
      </c>
      <c r="AG50" s="3">
        <v>26</v>
      </c>
      <c r="AH50" s="3">
        <v>247</v>
      </c>
      <c r="AI50" s="84">
        <f t="shared" si="10"/>
        <v>5.1749999999999998</v>
      </c>
      <c r="AJ50" s="84">
        <f t="shared" si="2"/>
        <v>13</v>
      </c>
      <c r="AK50" s="84">
        <f t="shared" si="3"/>
        <v>103.5</v>
      </c>
      <c r="AL50" s="84">
        <f t="shared" si="4"/>
        <v>20</v>
      </c>
      <c r="AM50" s="84">
        <f t="shared" si="5"/>
        <v>5.1749999999999998</v>
      </c>
      <c r="AV50" t="s">
        <v>129</v>
      </c>
    </row>
    <row r="51" spans="1:48" x14ac:dyDescent="0.25">
      <c r="A51" t="s">
        <v>208</v>
      </c>
      <c r="B51" t="s">
        <v>111</v>
      </c>
      <c r="C51" t="str">
        <f t="shared" si="0"/>
        <v>Croatan Bay-2022</v>
      </c>
      <c r="D51" t="s">
        <v>770</v>
      </c>
      <c r="E51" t="s">
        <v>769</v>
      </c>
      <c r="F51" t="s">
        <v>770</v>
      </c>
      <c r="G51" t="s">
        <v>769</v>
      </c>
      <c r="H51" t="s">
        <v>778</v>
      </c>
      <c r="I51" t="s">
        <v>779</v>
      </c>
      <c r="J51" t="s">
        <v>780</v>
      </c>
      <c r="K51" s="3">
        <v>11.4</v>
      </c>
      <c r="M51">
        <v>2022</v>
      </c>
      <c r="O51" s="3">
        <v>4</v>
      </c>
      <c r="P51" s="3">
        <v>4</v>
      </c>
      <c r="Q51" s="3" t="s">
        <v>726</v>
      </c>
      <c r="S51" s="79">
        <v>36</v>
      </c>
      <c r="T51" s="79">
        <v>91.44</v>
      </c>
      <c r="V51" s="3">
        <v>4.0999999999999996</v>
      </c>
      <c r="W51" s="3">
        <v>0.03</v>
      </c>
      <c r="X51" s="3">
        <v>3.29</v>
      </c>
      <c r="Y51" s="3">
        <v>3.3999999999999998E-3</v>
      </c>
      <c r="Z51" s="6">
        <v>34</v>
      </c>
      <c r="AA51" s="3">
        <v>2.6</v>
      </c>
      <c r="AB51" s="25">
        <v>1.5</v>
      </c>
      <c r="AC51" s="3">
        <v>10.66</v>
      </c>
      <c r="AD51" s="3">
        <v>117</v>
      </c>
      <c r="AE51" s="3">
        <v>22</v>
      </c>
      <c r="AF51" s="3">
        <v>10</v>
      </c>
      <c r="AG51" s="3">
        <v>28</v>
      </c>
      <c r="AH51" s="3">
        <v>139</v>
      </c>
      <c r="AI51" s="84">
        <f t="shared" si="10"/>
        <v>5.3181818181818183</v>
      </c>
      <c r="AJ51" s="84">
        <f t="shared" si="2"/>
        <v>14</v>
      </c>
      <c r="AK51" s="84">
        <f t="shared" si="3"/>
        <v>58.5</v>
      </c>
      <c r="AL51" s="84">
        <f t="shared" si="4"/>
        <v>11</v>
      </c>
      <c r="AM51" s="84">
        <f t="shared" si="5"/>
        <v>5.3181818181818183</v>
      </c>
      <c r="AV51" t="s">
        <v>129</v>
      </c>
    </row>
    <row r="52" spans="1:48" x14ac:dyDescent="0.25">
      <c r="A52" t="s">
        <v>207</v>
      </c>
      <c r="B52" t="s">
        <v>166</v>
      </c>
      <c r="C52" t="str">
        <f t="shared" si="0"/>
        <v>CRT026-2016</v>
      </c>
      <c r="D52" t="s">
        <v>278</v>
      </c>
      <c r="E52" t="s">
        <v>279</v>
      </c>
      <c r="F52" t="s">
        <v>278</v>
      </c>
      <c r="G52" t="s">
        <v>279</v>
      </c>
      <c r="H52" t="s">
        <v>782</v>
      </c>
      <c r="I52" t="s">
        <v>781</v>
      </c>
      <c r="J52" t="s">
        <v>783</v>
      </c>
      <c r="K52" s="3">
        <v>0.5</v>
      </c>
      <c r="L52" t="s">
        <v>166</v>
      </c>
      <c r="M52">
        <v>2016</v>
      </c>
      <c r="O52" s="3">
        <v>1</v>
      </c>
      <c r="P52" s="3" t="s">
        <v>651</v>
      </c>
      <c r="Q52" s="3" t="s">
        <v>651</v>
      </c>
      <c r="R52" s="27"/>
      <c r="S52" s="27"/>
      <c r="T52" s="3">
        <v>10</v>
      </c>
      <c r="U52" s="27"/>
      <c r="V52" s="36">
        <v>5.5333333333333341</v>
      </c>
      <c r="W52" s="27"/>
      <c r="X52" s="14">
        <v>19.72</v>
      </c>
      <c r="Y52" s="3">
        <v>6.2499999999999995E-3</v>
      </c>
      <c r="Z52" s="6">
        <f>Y52*10000</f>
        <v>62.499999999999993</v>
      </c>
      <c r="AA52" s="27"/>
      <c r="AB52" s="27"/>
      <c r="AC52" s="27"/>
      <c r="AD52" s="6">
        <v>509</v>
      </c>
      <c r="AE52" s="6">
        <v>585.66666666666663</v>
      </c>
      <c r="AF52" s="6">
        <v>115.33333333333333</v>
      </c>
      <c r="AG52" s="6">
        <v>1195</v>
      </c>
      <c r="AH52" s="3">
        <v>1094.6666666666665</v>
      </c>
      <c r="AI52" s="84">
        <f t="shared" si="10"/>
        <v>0.86909504837791696</v>
      </c>
      <c r="AJ52" s="84">
        <f t="shared" si="2"/>
        <v>597.5</v>
      </c>
      <c r="AK52" s="84">
        <f t="shared" si="3"/>
        <v>254.5</v>
      </c>
      <c r="AL52" s="84">
        <f t="shared" si="4"/>
        <v>292.83333333333331</v>
      </c>
      <c r="AM52" s="84">
        <f t="shared" si="5"/>
        <v>0.86909504837791696</v>
      </c>
    </row>
    <row r="53" spans="1:48" x14ac:dyDescent="0.25">
      <c r="A53" t="s">
        <v>207</v>
      </c>
      <c r="B53" t="s">
        <v>166</v>
      </c>
      <c r="C53" t="str">
        <f t="shared" si="0"/>
        <v>CRT026-2013</v>
      </c>
      <c r="D53" t="s">
        <v>278</v>
      </c>
      <c r="E53" t="s">
        <v>279</v>
      </c>
      <c r="F53" t="s">
        <v>278</v>
      </c>
      <c r="G53" t="s">
        <v>279</v>
      </c>
      <c r="H53" t="s">
        <v>782</v>
      </c>
      <c r="I53" t="s">
        <v>781</v>
      </c>
      <c r="J53" t="s">
        <v>783</v>
      </c>
      <c r="K53" s="3">
        <v>0.5</v>
      </c>
      <c r="L53" t="s">
        <v>166</v>
      </c>
      <c r="M53">
        <v>2013</v>
      </c>
      <c r="O53" s="3">
        <v>1</v>
      </c>
      <c r="P53" s="3" t="s">
        <v>651</v>
      </c>
      <c r="Q53" s="3" t="s">
        <v>651</v>
      </c>
      <c r="R53" s="27"/>
      <c r="S53" s="27"/>
      <c r="T53" s="3">
        <v>10</v>
      </c>
      <c r="U53" s="27"/>
      <c r="V53" s="36">
        <v>4.9000000000000004</v>
      </c>
      <c r="W53" s="27"/>
      <c r="X53" s="14">
        <v>40.46</v>
      </c>
      <c r="Y53" s="3">
        <v>7.0000000000000001E-3</v>
      </c>
      <c r="Z53" s="6">
        <f>Y53*10000</f>
        <v>70</v>
      </c>
      <c r="AA53" s="27"/>
      <c r="AB53" s="27"/>
      <c r="AC53" s="27"/>
      <c r="AD53" s="6">
        <v>791.33333333333337</v>
      </c>
      <c r="AE53" s="6">
        <v>694</v>
      </c>
      <c r="AF53" s="6">
        <v>172.33333333333334</v>
      </c>
      <c r="AG53" s="6">
        <v>1649</v>
      </c>
      <c r="AH53" s="3">
        <v>1485.3333333333335</v>
      </c>
      <c r="AI53" s="84">
        <f t="shared" si="10"/>
        <v>1.1402497598463017</v>
      </c>
      <c r="AJ53" s="84">
        <f t="shared" si="2"/>
        <v>824.5</v>
      </c>
      <c r="AK53" s="84">
        <f t="shared" si="3"/>
        <v>395.66666666666669</v>
      </c>
      <c r="AL53" s="84">
        <f t="shared" si="4"/>
        <v>347</v>
      </c>
      <c r="AM53" s="84">
        <f t="shared" si="5"/>
        <v>1.1402497598463017</v>
      </c>
    </row>
    <row r="54" spans="1:48" x14ac:dyDescent="0.25">
      <c r="A54" t="s">
        <v>208</v>
      </c>
      <c r="B54" t="s">
        <v>112</v>
      </c>
      <c r="C54" t="str">
        <f t="shared" si="0"/>
        <v>East Lake-2003</v>
      </c>
      <c r="D54" t="s">
        <v>275</v>
      </c>
      <c r="E54" t="s">
        <v>771</v>
      </c>
      <c r="F54" t="s">
        <v>275</v>
      </c>
      <c r="G54" t="s">
        <v>771</v>
      </c>
      <c r="H54" t="s">
        <v>782</v>
      </c>
      <c r="I54" t="s">
        <v>781</v>
      </c>
      <c r="J54" t="s">
        <v>783</v>
      </c>
      <c r="K54" s="3">
        <v>0</v>
      </c>
      <c r="L54" t="s">
        <v>69</v>
      </c>
      <c r="M54">
        <v>2003</v>
      </c>
      <c r="N54" s="2">
        <v>37774</v>
      </c>
      <c r="O54" s="3">
        <v>2</v>
      </c>
      <c r="P54" s="3">
        <v>2</v>
      </c>
      <c r="Q54" s="3" t="s">
        <v>652</v>
      </c>
      <c r="R54" s="27"/>
      <c r="S54" s="27"/>
      <c r="T54" s="3">
        <v>50</v>
      </c>
      <c r="U54" s="26"/>
      <c r="V54" s="3">
        <v>4.5</v>
      </c>
      <c r="W54" s="27"/>
      <c r="X54" s="3">
        <v>36.799999999999997</v>
      </c>
      <c r="Y54" s="3">
        <v>3.5000000000000001E-3</v>
      </c>
      <c r="Z54" s="6">
        <f>Y54*10000</f>
        <v>35</v>
      </c>
      <c r="AA54" s="27"/>
      <c r="AB54" s="27"/>
      <c r="AC54" s="27"/>
      <c r="AD54" s="3">
        <v>590</v>
      </c>
      <c r="AE54" s="3">
        <v>823</v>
      </c>
      <c r="AF54" s="3">
        <v>69</v>
      </c>
      <c r="AG54" s="3">
        <v>801</v>
      </c>
      <c r="AH54" s="3">
        <v>1413</v>
      </c>
      <c r="AI54" s="84">
        <f t="shared" si="10"/>
        <v>0.71688942891859053</v>
      </c>
      <c r="AJ54" s="84">
        <f t="shared" si="2"/>
        <v>400.5</v>
      </c>
      <c r="AK54" s="84">
        <f t="shared" si="3"/>
        <v>295</v>
      </c>
      <c r="AL54" s="84">
        <f t="shared" si="4"/>
        <v>411.5</v>
      </c>
      <c r="AM54" s="84">
        <f t="shared" si="5"/>
        <v>0.71688942891859053</v>
      </c>
      <c r="AN54" s="26"/>
      <c r="AO54" s="26"/>
      <c r="AP54" s="26"/>
      <c r="AQ54" s="26"/>
      <c r="AR54" s="26"/>
      <c r="AS54" s="26"/>
      <c r="AT54" s="26"/>
      <c r="AU54" s="26"/>
      <c r="AV54" t="s">
        <v>129</v>
      </c>
    </row>
    <row r="55" spans="1:48" x14ac:dyDescent="0.25">
      <c r="A55" t="s">
        <v>208</v>
      </c>
      <c r="B55" t="s">
        <v>112</v>
      </c>
      <c r="C55" t="str">
        <f t="shared" si="0"/>
        <v>East Lake-2022</v>
      </c>
      <c r="D55" t="s">
        <v>275</v>
      </c>
      <c r="E55" t="s">
        <v>771</v>
      </c>
      <c r="F55" t="s">
        <v>275</v>
      </c>
      <c r="G55" t="s">
        <v>771</v>
      </c>
      <c r="H55" t="s">
        <v>782</v>
      </c>
      <c r="I55" t="s">
        <v>781</v>
      </c>
      <c r="J55" t="s">
        <v>783</v>
      </c>
      <c r="K55" s="3">
        <v>0.4</v>
      </c>
      <c r="M55">
        <v>2022</v>
      </c>
      <c r="O55" s="3">
        <v>1</v>
      </c>
      <c r="P55" s="3" t="s">
        <v>651</v>
      </c>
      <c r="Q55" s="3" t="s">
        <v>719</v>
      </c>
      <c r="S55" s="79">
        <v>25</v>
      </c>
      <c r="T55" s="79">
        <v>63.5</v>
      </c>
      <c r="V55" s="3">
        <v>5.0999999999999996</v>
      </c>
      <c r="W55" s="3">
        <v>1.9</v>
      </c>
      <c r="X55" s="3">
        <v>27.19</v>
      </c>
      <c r="Y55" s="3">
        <v>6.4999999999999997E-3</v>
      </c>
      <c r="Z55" s="6">
        <v>65</v>
      </c>
      <c r="AA55" s="3">
        <v>30.9</v>
      </c>
      <c r="AB55" s="25">
        <v>84.61</v>
      </c>
      <c r="AC55" s="3">
        <v>1341.46</v>
      </c>
      <c r="AD55" s="3">
        <v>599</v>
      </c>
      <c r="AE55" s="3">
        <v>821</v>
      </c>
      <c r="AF55" s="3">
        <v>56</v>
      </c>
      <c r="AG55" s="3">
        <v>881</v>
      </c>
      <c r="AH55" s="3">
        <v>1420</v>
      </c>
      <c r="AI55" s="84">
        <f t="shared" si="10"/>
        <v>0.7295980511571255</v>
      </c>
      <c r="AJ55" s="84">
        <f t="shared" si="2"/>
        <v>440.5</v>
      </c>
      <c r="AK55" s="84">
        <f t="shared" si="3"/>
        <v>299.5</v>
      </c>
      <c r="AL55" s="84">
        <f t="shared" si="4"/>
        <v>410.5</v>
      </c>
      <c r="AM55" s="84">
        <f t="shared" si="5"/>
        <v>0.7295980511571255</v>
      </c>
      <c r="AV55" t="s">
        <v>129</v>
      </c>
    </row>
    <row r="56" spans="1:48" x14ac:dyDescent="0.25">
      <c r="A56" t="s">
        <v>208</v>
      </c>
      <c r="B56" t="s">
        <v>112</v>
      </c>
      <c r="C56" t="str">
        <f t="shared" si="0"/>
        <v>East Lake-2003</v>
      </c>
      <c r="D56" t="s">
        <v>275</v>
      </c>
      <c r="E56" t="s">
        <v>771</v>
      </c>
      <c r="F56" t="s">
        <v>275</v>
      </c>
      <c r="G56" t="s">
        <v>771</v>
      </c>
      <c r="H56" t="s">
        <v>782</v>
      </c>
      <c r="I56" t="s">
        <v>781</v>
      </c>
      <c r="J56" t="s">
        <v>783</v>
      </c>
      <c r="K56" s="3">
        <v>0</v>
      </c>
      <c r="L56" t="s">
        <v>69</v>
      </c>
      <c r="M56">
        <v>2003</v>
      </c>
      <c r="N56" s="2">
        <v>37774</v>
      </c>
      <c r="O56" s="3">
        <v>1</v>
      </c>
      <c r="P56" s="3" t="s">
        <v>651</v>
      </c>
      <c r="Q56" s="3" t="s">
        <v>651</v>
      </c>
      <c r="R56" s="27"/>
      <c r="S56" s="27"/>
      <c r="T56" s="3">
        <v>10</v>
      </c>
      <c r="U56" s="26"/>
      <c r="V56" s="3">
        <v>4.1500000000000004</v>
      </c>
      <c r="W56" s="27"/>
      <c r="X56" s="3">
        <v>40.602499999999999</v>
      </c>
      <c r="Y56" s="3">
        <v>3.5000000000000001E-3</v>
      </c>
      <c r="Z56" s="6">
        <f>Y56*10000</f>
        <v>35</v>
      </c>
      <c r="AA56" s="27"/>
      <c r="AB56" s="27"/>
      <c r="AC56" s="27"/>
      <c r="AD56" s="3">
        <v>622.75</v>
      </c>
      <c r="AE56" s="3">
        <v>674.25</v>
      </c>
      <c r="AF56" s="3">
        <v>102.75</v>
      </c>
      <c r="AG56" s="3">
        <v>617</v>
      </c>
      <c r="AH56" s="3">
        <v>1297</v>
      </c>
      <c r="AI56" s="84">
        <f t="shared" si="10"/>
        <v>0.92361883574341863</v>
      </c>
      <c r="AJ56" s="84">
        <f t="shared" si="2"/>
        <v>308.5</v>
      </c>
      <c r="AK56" s="84">
        <f t="shared" si="3"/>
        <v>311.375</v>
      </c>
      <c r="AL56" s="84">
        <f t="shared" si="4"/>
        <v>337.125</v>
      </c>
      <c r="AM56" s="84">
        <f t="shared" si="5"/>
        <v>0.92361883574341863</v>
      </c>
      <c r="AN56" s="26"/>
      <c r="AO56" s="26"/>
      <c r="AP56" s="26"/>
      <c r="AQ56" s="26"/>
      <c r="AR56" s="26"/>
      <c r="AS56" s="26"/>
      <c r="AT56" s="26"/>
      <c r="AU56" s="26"/>
      <c r="AV56" t="s">
        <v>129</v>
      </c>
    </row>
    <row r="57" spans="1:48" x14ac:dyDescent="0.25">
      <c r="A57" t="s">
        <v>208</v>
      </c>
      <c r="B57" t="s">
        <v>112</v>
      </c>
      <c r="C57" t="str">
        <f t="shared" si="0"/>
        <v>East Lake-2022</v>
      </c>
      <c r="D57" t="s">
        <v>275</v>
      </c>
      <c r="E57" t="s">
        <v>771</v>
      </c>
      <c r="F57" t="s">
        <v>275</v>
      </c>
      <c r="G57" t="s">
        <v>771</v>
      </c>
      <c r="H57" t="s">
        <v>782</v>
      </c>
      <c r="I57" t="s">
        <v>781</v>
      </c>
      <c r="J57" t="s">
        <v>783</v>
      </c>
      <c r="K57" s="3">
        <v>0.4</v>
      </c>
      <c r="M57">
        <v>2022</v>
      </c>
      <c r="O57" s="3">
        <v>1</v>
      </c>
      <c r="P57" s="3" t="s">
        <v>651</v>
      </c>
      <c r="Q57" s="3" t="s">
        <v>718</v>
      </c>
      <c r="S57" s="79">
        <v>7</v>
      </c>
      <c r="T57" s="79">
        <v>17.78</v>
      </c>
      <c r="V57" s="3">
        <v>5</v>
      </c>
      <c r="W57" s="3">
        <v>0.46</v>
      </c>
      <c r="X57" s="3">
        <v>25.36</v>
      </c>
      <c r="Y57" s="3">
        <v>6.4999999999999997E-3</v>
      </c>
      <c r="Z57" s="6">
        <v>65</v>
      </c>
      <c r="AA57" s="3">
        <v>23.7</v>
      </c>
      <c r="AB57" s="25">
        <v>33.17</v>
      </c>
      <c r="AC57" s="3">
        <v>276.89999999999998</v>
      </c>
      <c r="AD57" s="3">
        <v>780</v>
      </c>
      <c r="AE57" s="3">
        <v>692</v>
      </c>
      <c r="AF57" s="3">
        <v>73</v>
      </c>
      <c r="AG57" s="3">
        <v>510</v>
      </c>
      <c r="AH57" s="3">
        <v>1472</v>
      </c>
      <c r="AI57" s="84">
        <f t="shared" si="10"/>
        <v>1.1271676300578035</v>
      </c>
      <c r="AJ57" s="84">
        <f t="shared" si="2"/>
        <v>255</v>
      </c>
      <c r="AK57" s="84">
        <f t="shared" si="3"/>
        <v>390</v>
      </c>
      <c r="AL57" s="84">
        <f t="shared" si="4"/>
        <v>346</v>
      </c>
      <c r="AM57" s="84">
        <f t="shared" si="5"/>
        <v>1.1271676300578035</v>
      </c>
      <c r="AV57" t="s">
        <v>129</v>
      </c>
    </row>
    <row r="58" spans="1:48" x14ac:dyDescent="0.25">
      <c r="A58" t="s">
        <v>208</v>
      </c>
      <c r="B58" t="s">
        <v>178</v>
      </c>
      <c r="C58" t="str">
        <f t="shared" si="0"/>
        <v>Erb Tillet Cemetery-2009</v>
      </c>
      <c r="D58" t="s">
        <v>275</v>
      </c>
      <c r="E58" t="s">
        <v>771</v>
      </c>
      <c r="F58" t="s">
        <v>275</v>
      </c>
      <c r="G58" t="s">
        <v>771</v>
      </c>
      <c r="H58" t="s">
        <v>782</v>
      </c>
      <c r="I58" t="s">
        <v>781</v>
      </c>
      <c r="J58" t="s">
        <v>780</v>
      </c>
      <c r="K58" s="3">
        <v>0.35</v>
      </c>
      <c r="L58" t="s">
        <v>70</v>
      </c>
      <c r="M58">
        <v>2009</v>
      </c>
      <c r="N58" s="2">
        <v>40070</v>
      </c>
      <c r="O58" s="3">
        <v>1</v>
      </c>
      <c r="P58" s="3" t="s">
        <v>651</v>
      </c>
      <c r="Q58" s="3" t="s">
        <v>651</v>
      </c>
      <c r="R58" s="27"/>
      <c r="S58" s="27"/>
      <c r="T58" s="3">
        <v>10</v>
      </c>
      <c r="U58" s="26"/>
      <c r="V58" s="3">
        <v>4.7300000000000004</v>
      </c>
      <c r="W58" s="27"/>
      <c r="X58" s="3">
        <v>15.007500000000002</v>
      </c>
      <c r="Y58" s="3">
        <v>3.5000000000000001E-3</v>
      </c>
      <c r="Z58" s="6">
        <f t="shared" ref="Z58:Z63" si="11">Y58*10000</f>
        <v>35</v>
      </c>
      <c r="AA58" s="27"/>
      <c r="AB58" s="27"/>
      <c r="AC58" s="27"/>
      <c r="AD58" s="3">
        <v>392.75</v>
      </c>
      <c r="AE58" s="3">
        <v>288.5</v>
      </c>
      <c r="AF58" s="3">
        <v>163.75</v>
      </c>
      <c r="AG58" s="3">
        <v>347.5</v>
      </c>
      <c r="AH58" s="3">
        <v>681.25</v>
      </c>
      <c r="AI58" s="84">
        <f t="shared" si="10"/>
        <v>1.3613518197573657</v>
      </c>
      <c r="AJ58" s="84">
        <f t="shared" si="2"/>
        <v>173.75</v>
      </c>
      <c r="AK58" s="84">
        <f t="shared" si="3"/>
        <v>196.375</v>
      </c>
      <c r="AL58" s="84">
        <f t="shared" si="4"/>
        <v>144.25</v>
      </c>
      <c r="AM58" s="84">
        <f t="shared" si="5"/>
        <v>1.3613518197573657</v>
      </c>
      <c r="AN58" s="26"/>
      <c r="AO58" s="26"/>
      <c r="AP58" s="26"/>
      <c r="AQ58" s="26"/>
      <c r="AR58" s="26"/>
      <c r="AS58" s="26"/>
      <c r="AT58" s="26"/>
      <c r="AU58" s="26"/>
      <c r="AV58" t="s">
        <v>129</v>
      </c>
    </row>
    <row r="59" spans="1:48" x14ac:dyDescent="0.25">
      <c r="A59" t="s">
        <v>208</v>
      </c>
      <c r="B59" t="s">
        <v>178</v>
      </c>
      <c r="C59" t="str">
        <f t="shared" si="0"/>
        <v>Erb Tillet Cemetery-2022</v>
      </c>
      <c r="D59" t="s">
        <v>275</v>
      </c>
      <c r="E59" t="s">
        <v>771</v>
      </c>
      <c r="F59" t="s">
        <v>275</v>
      </c>
      <c r="G59" t="s">
        <v>771</v>
      </c>
      <c r="H59" t="s">
        <v>782</v>
      </c>
      <c r="I59" t="s">
        <v>781</v>
      </c>
      <c r="J59" t="s">
        <v>780</v>
      </c>
      <c r="K59" s="3">
        <v>0.35</v>
      </c>
      <c r="L59" t="s">
        <v>70</v>
      </c>
      <c r="M59">
        <v>2022</v>
      </c>
      <c r="O59" s="3">
        <v>1</v>
      </c>
      <c r="P59" s="3" t="s">
        <v>651</v>
      </c>
      <c r="Q59" s="3" t="s">
        <v>620</v>
      </c>
      <c r="S59" s="3">
        <v>4</v>
      </c>
      <c r="T59" s="3">
        <v>10.16</v>
      </c>
      <c r="V59" s="3">
        <v>4.2</v>
      </c>
      <c r="W59" s="3">
        <v>0.13</v>
      </c>
      <c r="X59" s="3">
        <v>13.13</v>
      </c>
      <c r="Y59" s="67">
        <v>6.7499999999999999E-3</v>
      </c>
      <c r="Z59" s="6">
        <f t="shared" si="11"/>
        <v>67.5</v>
      </c>
      <c r="AA59" s="3">
        <v>15.5</v>
      </c>
      <c r="AB59" s="25">
        <v>33.22</v>
      </c>
      <c r="AC59" s="3">
        <v>45.03</v>
      </c>
      <c r="AD59" s="3">
        <v>389</v>
      </c>
      <c r="AE59" s="3">
        <v>183</v>
      </c>
      <c r="AF59" s="3">
        <v>64</v>
      </c>
      <c r="AG59" s="3">
        <v>70</v>
      </c>
      <c r="AH59" s="3">
        <v>572</v>
      </c>
      <c r="AI59" s="84">
        <f t="shared" si="10"/>
        <v>2.1256830601092895</v>
      </c>
      <c r="AJ59" s="84">
        <f t="shared" si="2"/>
        <v>35</v>
      </c>
      <c r="AK59" s="84">
        <f t="shared" si="3"/>
        <v>194.5</v>
      </c>
      <c r="AL59" s="84">
        <f t="shared" si="4"/>
        <v>91.5</v>
      </c>
      <c r="AM59" s="84">
        <f t="shared" si="5"/>
        <v>2.1256830601092895</v>
      </c>
      <c r="AV59" t="s">
        <v>129</v>
      </c>
    </row>
    <row r="60" spans="1:48" x14ac:dyDescent="0.25">
      <c r="A60" t="s">
        <v>208</v>
      </c>
      <c r="B60" t="s">
        <v>178</v>
      </c>
      <c r="C60" t="str">
        <f t="shared" si="0"/>
        <v>Erb Tillet Cemetery-2009</v>
      </c>
      <c r="D60" t="s">
        <v>275</v>
      </c>
      <c r="E60" t="s">
        <v>771</v>
      </c>
      <c r="F60" t="s">
        <v>275</v>
      </c>
      <c r="G60" t="s">
        <v>771</v>
      </c>
      <c r="H60" t="s">
        <v>782</v>
      </c>
      <c r="I60" t="s">
        <v>781</v>
      </c>
      <c r="J60" t="s">
        <v>780</v>
      </c>
      <c r="K60" s="3">
        <v>0.35</v>
      </c>
      <c r="L60" t="s">
        <v>70</v>
      </c>
      <c r="M60">
        <v>2009</v>
      </c>
      <c r="N60" s="2">
        <v>40070</v>
      </c>
      <c r="O60" s="3">
        <v>2</v>
      </c>
      <c r="P60" s="3">
        <v>2</v>
      </c>
      <c r="Q60" s="3" t="s">
        <v>652</v>
      </c>
      <c r="R60" s="27"/>
      <c r="S60" s="27"/>
      <c r="T60" s="3">
        <v>50</v>
      </c>
      <c r="U60" s="26"/>
      <c r="V60" s="3">
        <v>4.9000000000000004</v>
      </c>
      <c r="W60" s="27"/>
      <c r="X60" s="3">
        <v>7.04</v>
      </c>
      <c r="Y60" s="3">
        <v>2.5500000000000002E-3</v>
      </c>
      <c r="Z60" s="6">
        <f t="shared" si="11"/>
        <v>25.500000000000004</v>
      </c>
      <c r="AA60" s="27"/>
      <c r="AB60" s="27"/>
      <c r="AC60" s="27"/>
      <c r="AD60" s="3">
        <v>324</v>
      </c>
      <c r="AE60" s="3">
        <v>130</v>
      </c>
      <c r="AF60" s="3">
        <v>20</v>
      </c>
      <c r="AG60" s="3">
        <v>102</v>
      </c>
      <c r="AH60" s="3">
        <v>454</v>
      </c>
      <c r="AI60" s="84">
        <f t="shared" si="10"/>
        <v>2.4923076923076923</v>
      </c>
      <c r="AJ60" s="84">
        <f t="shared" si="2"/>
        <v>51</v>
      </c>
      <c r="AK60" s="84">
        <f t="shared" si="3"/>
        <v>162</v>
      </c>
      <c r="AL60" s="84">
        <f t="shared" si="4"/>
        <v>65</v>
      </c>
      <c r="AM60" s="84">
        <f t="shared" si="5"/>
        <v>2.4923076923076923</v>
      </c>
      <c r="AN60" s="26"/>
      <c r="AO60" s="26"/>
      <c r="AP60" s="26"/>
      <c r="AQ60" s="26"/>
      <c r="AR60" s="26"/>
      <c r="AS60" s="26"/>
      <c r="AT60" s="26"/>
      <c r="AU60" s="26"/>
      <c r="AV60" t="s">
        <v>129</v>
      </c>
    </row>
    <row r="61" spans="1:48" x14ac:dyDescent="0.25">
      <c r="A61" t="s">
        <v>208</v>
      </c>
      <c r="B61" t="s">
        <v>178</v>
      </c>
      <c r="C61" t="str">
        <f t="shared" si="0"/>
        <v>Erb Tillet Cemetery-2022</v>
      </c>
      <c r="D61" t="s">
        <v>275</v>
      </c>
      <c r="E61" t="s">
        <v>771</v>
      </c>
      <c r="F61" t="s">
        <v>275</v>
      </c>
      <c r="G61" t="s">
        <v>771</v>
      </c>
      <c r="H61" t="s">
        <v>782</v>
      </c>
      <c r="I61" t="s">
        <v>781</v>
      </c>
      <c r="J61" t="s">
        <v>780</v>
      </c>
      <c r="K61" s="3">
        <v>0.35</v>
      </c>
      <c r="L61" t="s">
        <v>70</v>
      </c>
      <c r="M61">
        <v>2022</v>
      </c>
      <c r="O61" s="3">
        <v>1</v>
      </c>
      <c r="P61" s="3" t="s">
        <v>651</v>
      </c>
      <c r="Q61" s="3" t="s">
        <v>621</v>
      </c>
      <c r="S61" s="3">
        <v>10</v>
      </c>
      <c r="T61" s="3">
        <v>25.4</v>
      </c>
      <c r="V61" s="3">
        <v>4.8</v>
      </c>
      <c r="W61" s="3">
        <v>0.04</v>
      </c>
      <c r="X61" s="3">
        <v>3.14</v>
      </c>
      <c r="Y61" s="67">
        <v>2.3E-3</v>
      </c>
      <c r="Z61" s="6">
        <f t="shared" si="11"/>
        <v>23</v>
      </c>
      <c r="AA61" s="3">
        <v>2.1</v>
      </c>
      <c r="AB61" s="25">
        <v>19.46</v>
      </c>
      <c r="AC61" s="3">
        <v>30.44</v>
      </c>
      <c r="AD61" s="3">
        <v>159</v>
      </c>
      <c r="AE61" s="3">
        <v>39</v>
      </c>
      <c r="AF61" s="3">
        <v>27</v>
      </c>
      <c r="AG61" s="3">
        <v>38</v>
      </c>
      <c r="AH61" s="3">
        <v>198</v>
      </c>
      <c r="AI61" s="84">
        <f t="shared" si="10"/>
        <v>4.0769230769230766</v>
      </c>
      <c r="AJ61" s="84">
        <f t="shared" si="2"/>
        <v>19</v>
      </c>
      <c r="AK61" s="84">
        <f t="shared" si="3"/>
        <v>79.5</v>
      </c>
      <c r="AL61" s="84">
        <f t="shared" si="4"/>
        <v>19.5</v>
      </c>
      <c r="AM61" s="84">
        <f t="shared" si="5"/>
        <v>4.0769230769230766</v>
      </c>
      <c r="AV61" t="s">
        <v>129</v>
      </c>
    </row>
    <row r="62" spans="1:48" x14ac:dyDescent="0.25">
      <c r="A62" t="s">
        <v>208</v>
      </c>
      <c r="B62" t="s">
        <v>178</v>
      </c>
      <c r="C62" t="str">
        <f t="shared" si="0"/>
        <v>Erb Tillet Cemetery-2022</v>
      </c>
      <c r="D62" t="s">
        <v>275</v>
      </c>
      <c r="E62" t="s">
        <v>771</v>
      </c>
      <c r="F62" t="s">
        <v>275</v>
      </c>
      <c r="G62" t="s">
        <v>771</v>
      </c>
      <c r="H62" t="s">
        <v>782</v>
      </c>
      <c r="I62" t="s">
        <v>781</v>
      </c>
      <c r="J62" t="s">
        <v>780</v>
      </c>
      <c r="K62" s="3">
        <v>0.35</v>
      </c>
      <c r="L62" t="s">
        <v>70</v>
      </c>
      <c r="M62">
        <v>2022</v>
      </c>
      <c r="O62" s="3">
        <v>2</v>
      </c>
      <c r="P62" s="3">
        <v>2</v>
      </c>
      <c r="Q62" s="3" t="s">
        <v>623</v>
      </c>
      <c r="S62" s="3">
        <v>33</v>
      </c>
      <c r="T62" s="3">
        <v>83.820000000000007</v>
      </c>
      <c r="V62" s="3">
        <v>6</v>
      </c>
      <c r="W62" s="3">
        <v>0.02</v>
      </c>
      <c r="X62" s="3">
        <v>1.4</v>
      </c>
      <c r="Y62" s="67">
        <v>4.0000000000000002E-4</v>
      </c>
      <c r="Z62" s="6">
        <f t="shared" si="11"/>
        <v>4</v>
      </c>
      <c r="AA62" s="3">
        <v>1.7</v>
      </c>
      <c r="AB62" s="25">
        <v>39.020000000000003</v>
      </c>
      <c r="AC62" s="3">
        <v>21.57</v>
      </c>
      <c r="AD62" s="3">
        <v>154</v>
      </c>
      <c r="AE62" s="3">
        <v>24</v>
      </c>
      <c r="AF62" s="3">
        <v>11</v>
      </c>
      <c r="AG62" s="3">
        <v>26</v>
      </c>
      <c r="AH62" s="3">
        <v>178</v>
      </c>
      <c r="AI62" s="84">
        <f t="shared" si="10"/>
        <v>6.416666666666667</v>
      </c>
      <c r="AJ62" s="84">
        <f t="shared" si="2"/>
        <v>13</v>
      </c>
      <c r="AK62" s="84">
        <f t="shared" si="3"/>
        <v>77</v>
      </c>
      <c r="AL62" s="84">
        <f t="shared" si="4"/>
        <v>12</v>
      </c>
      <c r="AM62" s="84">
        <f t="shared" si="5"/>
        <v>6.416666666666667</v>
      </c>
      <c r="AV62" t="s">
        <v>129</v>
      </c>
    </row>
    <row r="63" spans="1:48" x14ac:dyDescent="0.25">
      <c r="A63" t="s">
        <v>208</v>
      </c>
      <c r="B63" t="s">
        <v>178</v>
      </c>
      <c r="C63" t="str">
        <f t="shared" si="0"/>
        <v>Erb Tillet Cemetery-2022</v>
      </c>
      <c r="D63" t="s">
        <v>275</v>
      </c>
      <c r="E63" t="s">
        <v>771</v>
      </c>
      <c r="F63" t="s">
        <v>275</v>
      </c>
      <c r="G63" t="s">
        <v>771</v>
      </c>
      <c r="H63" t="s">
        <v>782</v>
      </c>
      <c r="I63" t="s">
        <v>781</v>
      </c>
      <c r="J63" t="s">
        <v>780</v>
      </c>
      <c r="K63" s="3">
        <v>0.35</v>
      </c>
      <c r="L63" t="s">
        <v>70</v>
      </c>
      <c r="M63">
        <v>2022</v>
      </c>
      <c r="O63" s="3">
        <v>2</v>
      </c>
      <c r="P63" s="3">
        <v>2</v>
      </c>
      <c r="Q63" s="3" t="s">
        <v>622</v>
      </c>
      <c r="S63" s="3">
        <v>31</v>
      </c>
      <c r="T63" s="3">
        <v>78.739999999999995</v>
      </c>
      <c r="V63" s="3">
        <v>5.5</v>
      </c>
      <c r="W63" s="3">
        <v>0.03</v>
      </c>
      <c r="X63" s="3">
        <v>2.25</v>
      </c>
      <c r="Y63" s="67">
        <v>1.1999999999999999E-3</v>
      </c>
      <c r="Z63" s="6">
        <f t="shared" si="11"/>
        <v>11.999999999999998</v>
      </c>
      <c r="AA63" s="3">
        <v>2.6</v>
      </c>
      <c r="AB63" s="25">
        <v>24.62</v>
      </c>
      <c r="AC63" s="3">
        <v>19.18</v>
      </c>
      <c r="AD63" s="3">
        <v>223</v>
      </c>
      <c r="AE63" s="3">
        <v>22</v>
      </c>
      <c r="AF63" s="3">
        <v>12</v>
      </c>
      <c r="AG63" s="3">
        <v>23</v>
      </c>
      <c r="AH63" s="3">
        <v>245</v>
      </c>
      <c r="AI63" s="84">
        <f t="shared" si="10"/>
        <v>10.136363636363637</v>
      </c>
      <c r="AJ63" s="84">
        <f t="shared" si="2"/>
        <v>11.5</v>
      </c>
      <c r="AK63" s="84">
        <f t="shared" si="3"/>
        <v>111.5</v>
      </c>
      <c r="AL63" s="84">
        <f t="shared" si="4"/>
        <v>11</v>
      </c>
      <c r="AM63" s="84">
        <f t="shared" si="5"/>
        <v>10.136363636363637</v>
      </c>
      <c r="AV63" t="s">
        <v>129</v>
      </c>
    </row>
    <row r="64" spans="1:48" x14ac:dyDescent="0.25">
      <c r="A64" t="s">
        <v>208</v>
      </c>
      <c r="B64" t="s">
        <v>128</v>
      </c>
      <c r="C64" t="str">
        <f t="shared" si="0"/>
        <v>Futrell Tract-2022</v>
      </c>
      <c r="D64" t="s">
        <v>770</v>
      </c>
      <c r="E64" t="s">
        <v>771</v>
      </c>
      <c r="F64" t="s">
        <v>770</v>
      </c>
      <c r="G64" t="s">
        <v>771</v>
      </c>
      <c r="H64" t="s">
        <v>782</v>
      </c>
      <c r="I64" t="s">
        <v>781</v>
      </c>
      <c r="J64" t="s">
        <v>783</v>
      </c>
      <c r="K64" s="3">
        <v>0.2</v>
      </c>
      <c r="M64">
        <v>2022</v>
      </c>
      <c r="O64" s="3">
        <v>1</v>
      </c>
      <c r="P64" s="3" t="s">
        <v>651</v>
      </c>
      <c r="Q64" s="3" t="s">
        <v>728</v>
      </c>
      <c r="S64" s="79">
        <v>18</v>
      </c>
      <c r="T64" s="79">
        <v>45.72</v>
      </c>
      <c r="V64" s="3">
        <v>5.2</v>
      </c>
      <c r="W64" s="3">
        <v>2.27</v>
      </c>
      <c r="X64" s="3">
        <v>44.96</v>
      </c>
      <c r="Y64" s="3">
        <v>6.4999999999999997E-3</v>
      </c>
      <c r="Z64" s="6">
        <v>65</v>
      </c>
      <c r="AA64" s="3">
        <v>24.1</v>
      </c>
      <c r="AB64" s="25">
        <v>70.45</v>
      </c>
      <c r="AC64" s="3">
        <v>1857.5</v>
      </c>
      <c r="AD64" s="3">
        <v>1215</v>
      </c>
      <c r="AE64" s="3">
        <v>1316</v>
      </c>
      <c r="AF64" s="3">
        <v>82</v>
      </c>
      <c r="AG64" s="3">
        <v>1616</v>
      </c>
      <c r="AH64" s="3">
        <v>2531</v>
      </c>
      <c r="AI64" s="84">
        <f t="shared" si="10"/>
        <v>0.92325227963525835</v>
      </c>
      <c r="AJ64" s="84">
        <f t="shared" si="2"/>
        <v>808</v>
      </c>
      <c r="AK64" s="84">
        <f t="shared" si="3"/>
        <v>607.5</v>
      </c>
      <c r="AL64" s="84">
        <f t="shared" si="4"/>
        <v>658</v>
      </c>
      <c r="AM64" s="84">
        <f t="shared" si="5"/>
        <v>0.92325227963525835</v>
      </c>
      <c r="AV64" t="s">
        <v>129</v>
      </c>
    </row>
    <row r="65" spans="1:48" x14ac:dyDescent="0.25">
      <c r="A65" t="s">
        <v>208</v>
      </c>
      <c r="B65" t="s">
        <v>128</v>
      </c>
      <c r="C65" t="str">
        <f t="shared" si="0"/>
        <v>Futrell Tract-2022</v>
      </c>
      <c r="D65" t="s">
        <v>770</v>
      </c>
      <c r="E65" t="s">
        <v>771</v>
      </c>
      <c r="F65" t="s">
        <v>770</v>
      </c>
      <c r="G65" t="s">
        <v>771</v>
      </c>
      <c r="H65" t="s">
        <v>782</v>
      </c>
      <c r="I65" t="s">
        <v>781</v>
      </c>
      <c r="J65" t="s">
        <v>783</v>
      </c>
      <c r="K65" s="3">
        <v>0.2</v>
      </c>
      <c r="M65">
        <v>2022</v>
      </c>
      <c r="O65" s="3">
        <v>1</v>
      </c>
      <c r="P65" s="3" t="s">
        <v>651</v>
      </c>
      <c r="Q65" s="3" t="s">
        <v>728</v>
      </c>
      <c r="S65" s="79">
        <v>10</v>
      </c>
      <c r="T65" s="79">
        <v>25.4</v>
      </c>
      <c r="V65" s="3">
        <v>5.3</v>
      </c>
      <c r="W65" s="3">
        <v>1.27</v>
      </c>
      <c r="X65" s="3">
        <v>34.92</v>
      </c>
      <c r="Y65" s="3">
        <v>6.4999999999999997E-3</v>
      </c>
      <c r="Z65" s="6">
        <v>65</v>
      </c>
      <c r="AA65" s="3">
        <v>25.6</v>
      </c>
      <c r="AB65" s="25">
        <v>173.34</v>
      </c>
      <c r="AC65" s="3">
        <v>869.47</v>
      </c>
      <c r="AD65" s="3">
        <v>1179</v>
      </c>
      <c r="AE65" s="3">
        <v>1089</v>
      </c>
      <c r="AF65" s="3">
        <v>86</v>
      </c>
      <c r="AG65" s="3">
        <v>1100</v>
      </c>
      <c r="AH65" s="3">
        <v>2268</v>
      </c>
      <c r="AI65" s="84">
        <f t="shared" si="10"/>
        <v>1.0826446280991735</v>
      </c>
      <c r="AJ65" s="84">
        <f t="shared" si="2"/>
        <v>550</v>
      </c>
      <c r="AK65" s="84">
        <f t="shared" si="3"/>
        <v>589.5</v>
      </c>
      <c r="AL65" s="84">
        <f t="shared" si="4"/>
        <v>544.5</v>
      </c>
      <c r="AM65" s="84">
        <f t="shared" si="5"/>
        <v>1.0826446280991735</v>
      </c>
      <c r="AV65" t="s">
        <v>129</v>
      </c>
    </row>
    <row r="66" spans="1:48" x14ac:dyDescent="0.25">
      <c r="A66" t="s">
        <v>208</v>
      </c>
      <c r="B66" t="s">
        <v>128</v>
      </c>
      <c r="C66" t="str">
        <f t="shared" ref="C66:C129" si="12">CONCATENATE(B66,"-",M66)</f>
        <v>Futrell Tract-2022</v>
      </c>
      <c r="D66" t="s">
        <v>770</v>
      </c>
      <c r="E66" t="s">
        <v>771</v>
      </c>
      <c r="F66" t="s">
        <v>770</v>
      </c>
      <c r="G66" t="s">
        <v>771</v>
      </c>
      <c r="H66" t="s">
        <v>782</v>
      </c>
      <c r="I66" t="s">
        <v>781</v>
      </c>
      <c r="J66" t="s">
        <v>783</v>
      </c>
      <c r="K66" s="3">
        <v>0.2</v>
      </c>
      <c r="M66">
        <v>2022</v>
      </c>
      <c r="O66" s="3">
        <v>1</v>
      </c>
      <c r="P66" s="3" t="s">
        <v>651</v>
      </c>
      <c r="Q66" s="3" t="s">
        <v>728</v>
      </c>
      <c r="S66" s="79">
        <v>3</v>
      </c>
      <c r="T66" s="79">
        <v>7.62</v>
      </c>
      <c r="V66" s="3">
        <v>5.6</v>
      </c>
      <c r="W66" s="3">
        <v>0.41</v>
      </c>
      <c r="X66" s="3">
        <v>13.17</v>
      </c>
      <c r="Y66" s="3">
        <v>6.4999999999999997E-3</v>
      </c>
      <c r="Z66" s="6">
        <v>65</v>
      </c>
      <c r="AA66" s="3">
        <v>6.3</v>
      </c>
      <c r="AB66" s="25">
        <v>67.95</v>
      </c>
      <c r="AC66" s="3">
        <v>149.57</v>
      </c>
      <c r="AD66" s="3">
        <v>659</v>
      </c>
      <c r="AE66" s="3">
        <v>487</v>
      </c>
      <c r="AF66" s="3">
        <v>34</v>
      </c>
      <c r="AG66" s="3">
        <v>312</v>
      </c>
      <c r="AH66" s="3">
        <v>1146</v>
      </c>
      <c r="AI66" s="84">
        <f t="shared" si="10"/>
        <v>1.353182751540041</v>
      </c>
      <c r="AJ66" s="84">
        <f t="shared" si="2"/>
        <v>156</v>
      </c>
      <c r="AK66" s="84">
        <f t="shared" si="3"/>
        <v>329.5</v>
      </c>
      <c r="AL66" s="84">
        <f t="shared" si="4"/>
        <v>243.5</v>
      </c>
      <c r="AM66" s="84">
        <f t="shared" si="5"/>
        <v>1.353182751540041</v>
      </c>
      <c r="AV66" t="s">
        <v>129</v>
      </c>
    </row>
    <row r="67" spans="1:48" x14ac:dyDescent="0.25">
      <c r="A67" t="s">
        <v>208</v>
      </c>
      <c r="B67" s="71" t="s">
        <v>128</v>
      </c>
      <c r="C67" t="str">
        <f t="shared" si="12"/>
        <v>Futrell Tract-2004</v>
      </c>
      <c r="D67" t="s">
        <v>770</v>
      </c>
      <c r="E67" t="s">
        <v>771</v>
      </c>
      <c r="F67" t="s">
        <v>770</v>
      </c>
      <c r="G67" t="s">
        <v>771</v>
      </c>
      <c r="H67" t="s">
        <v>782</v>
      </c>
      <c r="I67" t="s">
        <v>781</v>
      </c>
      <c r="J67">
        <v>0</v>
      </c>
      <c r="K67" s="3">
        <v>0.2</v>
      </c>
      <c r="L67" s="71" t="s">
        <v>71</v>
      </c>
      <c r="M67" s="71">
        <v>2004</v>
      </c>
      <c r="N67" s="71"/>
      <c r="O67" s="3" t="s">
        <v>181</v>
      </c>
      <c r="P67" s="3" t="s">
        <v>181</v>
      </c>
      <c r="Q67" s="3" t="s">
        <v>181</v>
      </c>
      <c r="R67" s="3" t="s">
        <v>181</v>
      </c>
      <c r="S67" s="3" t="s">
        <v>181</v>
      </c>
      <c r="T67" s="3" t="s">
        <v>181</v>
      </c>
      <c r="U67" s="3" t="s">
        <v>181</v>
      </c>
      <c r="V67" s="3" t="s">
        <v>181</v>
      </c>
      <c r="W67" s="3" t="s">
        <v>181</v>
      </c>
      <c r="X67" s="3" t="s">
        <v>181</v>
      </c>
      <c r="Y67" s="3" t="s">
        <v>181</v>
      </c>
      <c r="Z67" s="3" t="s">
        <v>181</v>
      </c>
      <c r="AA67" s="3" t="s">
        <v>181</v>
      </c>
      <c r="AB67" s="3" t="s">
        <v>181</v>
      </c>
      <c r="AC67" s="3" t="s">
        <v>181</v>
      </c>
      <c r="AD67" s="3" t="s">
        <v>181</v>
      </c>
      <c r="AE67" s="3" t="s">
        <v>181</v>
      </c>
      <c r="AF67" s="3" t="s">
        <v>181</v>
      </c>
      <c r="AG67" s="3" t="s">
        <v>181</v>
      </c>
      <c r="AH67" s="3" t="s">
        <v>181</v>
      </c>
      <c r="AI67" s="84"/>
      <c r="AJ67" s="84"/>
      <c r="AK67" s="84"/>
      <c r="AL67" s="84"/>
      <c r="AM67" s="84"/>
      <c r="AN67" s="71"/>
      <c r="AO67" s="71"/>
      <c r="AP67" s="71"/>
      <c r="AQ67" s="71"/>
      <c r="AR67" s="71"/>
      <c r="AS67" s="71"/>
      <c r="AT67" s="71"/>
      <c r="AU67" s="71"/>
      <c r="AV67" t="s">
        <v>786</v>
      </c>
    </row>
    <row r="68" spans="1:48" x14ac:dyDescent="0.25">
      <c r="A68" t="s">
        <v>208</v>
      </c>
      <c r="B68" t="s">
        <v>201</v>
      </c>
      <c r="C68" t="str">
        <f t="shared" si="12"/>
        <v>GeeGee McCall-2022</v>
      </c>
      <c r="D68" t="s">
        <v>275</v>
      </c>
      <c r="E68" t="s">
        <v>769</v>
      </c>
      <c r="F68" t="s">
        <v>275</v>
      </c>
      <c r="G68" t="s">
        <v>769</v>
      </c>
      <c r="H68" t="s">
        <v>778</v>
      </c>
      <c r="I68" t="s">
        <v>781</v>
      </c>
      <c r="J68" t="s">
        <v>780</v>
      </c>
      <c r="K68" s="3">
        <v>0.2</v>
      </c>
      <c r="L68" t="s">
        <v>72</v>
      </c>
      <c r="M68">
        <v>2022</v>
      </c>
      <c r="O68" s="3">
        <v>2</v>
      </c>
      <c r="P68" s="3">
        <v>2</v>
      </c>
      <c r="Q68" s="3" t="s">
        <v>634</v>
      </c>
      <c r="S68" s="3">
        <v>20</v>
      </c>
      <c r="T68" s="3">
        <v>50.8</v>
      </c>
      <c r="V68" s="3">
        <v>4.8</v>
      </c>
      <c r="W68" s="3">
        <v>0.04</v>
      </c>
      <c r="X68" s="3">
        <v>1.81</v>
      </c>
      <c r="Y68" s="67">
        <v>2.8E-3</v>
      </c>
      <c r="Z68" s="6">
        <f t="shared" ref="Z68:Z79" si="13">Y68*10000</f>
        <v>28</v>
      </c>
      <c r="AA68" s="3">
        <v>7.5</v>
      </c>
      <c r="AB68" s="25">
        <v>27.11</v>
      </c>
      <c r="AC68" s="3">
        <v>21.83</v>
      </c>
      <c r="AD68" s="3">
        <v>63</v>
      </c>
      <c r="AE68" s="3">
        <v>27</v>
      </c>
      <c r="AF68" s="3">
        <v>12</v>
      </c>
      <c r="AG68" s="3">
        <v>49</v>
      </c>
      <c r="AH68" s="3">
        <v>90</v>
      </c>
      <c r="AI68" s="84">
        <f t="shared" ref="AI68:AI131" si="14">AD68/AE68</f>
        <v>2.3333333333333335</v>
      </c>
      <c r="AJ68" s="84">
        <f t="shared" ref="AJ68:AJ130" si="15">AG68/2</f>
        <v>24.5</v>
      </c>
      <c r="AK68" s="84">
        <f t="shared" ref="AK68:AK130" si="16">AD68/2</f>
        <v>31.5</v>
      </c>
      <c r="AL68" s="84">
        <f t="shared" ref="AL68:AL130" si="17">AE68/2</f>
        <v>13.5</v>
      </c>
      <c r="AM68" s="84">
        <f t="shared" ref="AM68:AM130" si="18">AK68/AL68</f>
        <v>2.3333333333333335</v>
      </c>
      <c r="AV68" t="s">
        <v>129</v>
      </c>
    </row>
    <row r="69" spans="1:48" x14ac:dyDescent="0.25">
      <c r="A69" t="s">
        <v>208</v>
      </c>
      <c r="B69" t="s">
        <v>201</v>
      </c>
      <c r="C69" t="str">
        <f t="shared" si="12"/>
        <v>GeeGee McCall-2003</v>
      </c>
      <c r="D69" t="s">
        <v>275</v>
      </c>
      <c r="E69" t="s">
        <v>769</v>
      </c>
      <c r="F69" t="s">
        <v>275</v>
      </c>
      <c r="G69" t="s">
        <v>769</v>
      </c>
      <c r="H69" t="s">
        <v>778</v>
      </c>
      <c r="I69" t="s">
        <v>781</v>
      </c>
      <c r="J69" t="s">
        <v>780</v>
      </c>
      <c r="K69" s="3">
        <v>0.2</v>
      </c>
      <c r="L69" t="s">
        <v>72</v>
      </c>
      <c r="M69">
        <v>2003</v>
      </c>
      <c r="N69" s="2">
        <v>37775</v>
      </c>
      <c r="O69" s="3">
        <v>1</v>
      </c>
      <c r="P69" s="3" t="s">
        <v>651</v>
      </c>
      <c r="Q69" s="3" t="s">
        <v>651</v>
      </c>
      <c r="R69" s="27"/>
      <c r="S69" s="27"/>
      <c r="T69" s="3">
        <v>10</v>
      </c>
      <c r="U69" s="26"/>
      <c r="V69" s="3">
        <v>4.33</v>
      </c>
      <c r="W69" s="27"/>
      <c r="X69" s="3">
        <v>5.7399999999999993</v>
      </c>
      <c r="Y69" s="3">
        <v>2.7833333333333334E-3</v>
      </c>
      <c r="Z69" s="6">
        <f t="shared" si="13"/>
        <v>27.833333333333336</v>
      </c>
      <c r="AA69" s="27"/>
      <c r="AB69" s="27"/>
      <c r="AC69" s="27"/>
      <c r="AD69" s="3">
        <v>195.33333333333334</v>
      </c>
      <c r="AE69" s="3">
        <v>76.333333333333329</v>
      </c>
      <c r="AF69" s="3">
        <v>39.666666666666664</v>
      </c>
      <c r="AG69" s="3">
        <v>42.333333333333336</v>
      </c>
      <c r="AH69" s="3">
        <v>271.66666666666669</v>
      </c>
      <c r="AI69" s="84">
        <f t="shared" si="14"/>
        <v>2.5589519650655026</v>
      </c>
      <c r="AJ69" s="84">
        <f t="shared" si="15"/>
        <v>21.166666666666668</v>
      </c>
      <c r="AK69" s="84">
        <f t="shared" si="16"/>
        <v>97.666666666666671</v>
      </c>
      <c r="AL69" s="84">
        <f t="shared" si="17"/>
        <v>38.166666666666664</v>
      </c>
      <c r="AM69" s="84">
        <f t="shared" si="18"/>
        <v>2.5589519650655026</v>
      </c>
      <c r="AN69" s="26"/>
      <c r="AO69" s="26"/>
      <c r="AP69" s="26"/>
      <c r="AQ69" s="26"/>
      <c r="AR69" s="26"/>
      <c r="AS69" s="26"/>
      <c r="AT69" s="26"/>
      <c r="AU69" s="26"/>
      <c r="AV69" t="s">
        <v>129</v>
      </c>
    </row>
    <row r="70" spans="1:48" x14ac:dyDescent="0.25">
      <c r="A70" t="s">
        <v>208</v>
      </c>
      <c r="B70" t="s">
        <v>201</v>
      </c>
      <c r="C70" t="str">
        <f t="shared" si="12"/>
        <v>GeeGee McCall-2003</v>
      </c>
      <c r="D70" t="s">
        <v>275</v>
      </c>
      <c r="E70" t="s">
        <v>769</v>
      </c>
      <c r="F70" t="s">
        <v>275</v>
      </c>
      <c r="G70" t="s">
        <v>769</v>
      </c>
      <c r="H70" t="s">
        <v>778</v>
      </c>
      <c r="I70" t="s">
        <v>781</v>
      </c>
      <c r="J70" t="s">
        <v>780</v>
      </c>
      <c r="K70" s="3">
        <v>0.2</v>
      </c>
      <c r="L70" t="s">
        <v>72</v>
      </c>
      <c r="M70">
        <v>2003</v>
      </c>
      <c r="N70" s="2">
        <v>37775</v>
      </c>
      <c r="O70" s="3">
        <v>2</v>
      </c>
      <c r="P70" s="3">
        <v>2</v>
      </c>
      <c r="Q70" s="3" t="s">
        <v>652</v>
      </c>
      <c r="R70" s="27"/>
      <c r="S70" s="27"/>
      <c r="T70" s="3">
        <v>50</v>
      </c>
      <c r="U70" s="26"/>
      <c r="V70" s="3">
        <v>5.5</v>
      </c>
      <c r="W70" s="27"/>
      <c r="X70" s="3">
        <v>3.27</v>
      </c>
      <c r="Y70" s="3">
        <v>1.6249999999999999E-3</v>
      </c>
      <c r="Z70" s="6">
        <f t="shared" si="13"/>
        <v>16.25</v>
      </c>
      <c r="AA70" s="27"/>
      <c r="AB70" s="27"/>
      <c r="AC70" s="27"/>
      <c r="AD70" s="3">
        <v>264</v>
      </c>
      <c r="AE70" s="3">
        <v>65</v>
      </c>
      <c r="AF70" s="3">
        <v>26</v>
      </c>
      <c r="AG70" s="3">
        <v>35</v>
      </c>
      <c r="AH70" s="3">
        <v>329</v>
      </c>
      <c r="AI70" s="84">
        <f t="shared" si="14"/>
        <v>4.0615384615384613</v>
      </c>
      <c r="AJ70" s="84">
        <f t="shared" si="15"/>
        <v>17.5</v>
      </c>
      <c r="AK70" s="84">
        <f t="shared" si="16"/>
        <v>132</v>
      </c>
      <c r="AL70" s="84">
        <f t="shared" si="17"/>
        <v>32.5</v>
      </c>
      <c r="AM70" s="84">
        <f t="shared" si="18"/>
        <v>4.0615384615384613</v>
      </c>
      <c r="AN70" s="26"/>
      <c r="AO70" s="26"/>
      <c r="AP70" s="26"/>
      <c r="AQ70" s="26"/>
      <c r="AR70" s="26"/>
      <c r="AS70" s="26"/>
      <c r="AT70" s="26"/>
      <c r="AU70" s="26"/>
      <c r="AV70" t="s">
        <v>129</v>
      </c>
    </row>
    <row r="71" spans="1:48" x14ac:dyDescent="0.25">
      <c r="A71" t="s">
        <v>208</v>
      </c>
      <c r="B71" t="s">
        <v>201</v>
      </c>
      <c r="C71" t="str">
        <f t="shared" si="12"/>
        <v>GeeGee McCall-2022</v>
      </c>
      <c r="D71" t="s">
        <v>275</v>
      </c>
      <c r="E71" t="s">
        <v>769</v>
      </c>
      <c r="F71" t="s">
        <v>275</v>
      </c>
      <c r="G71" t="s">
        <v>769</v>
      </c>
      <c r="H71" t="s">
        <v>778</v>
      </c>
      <c r="I71" t="s">
        <v>781</v>
      </c>
      <c r="J71" t="s">
        <v>780</v>
      </c>
      <c r="K71" s="3">
        <v>0.2</v>
      </c>
      <c r="L71" t="s">
        <v>72</v>
      </c>
      <c r="M71">
        <v>2022</v>
      </c>
      <c r="O71" s="3">
        <v>2</v>
      </c>
      <c r="P71" s="3">
        <v>2</v>
      </c>
      <c r="Q71" s="3" t="s">
        <v>610</v>
      </c>
      <c r="S71" s="3">
        <v>34</v>
      </c>
      <c r="T71" s="3">
        <v>86.36</v>
      </c>
      <c r="V71" s="3">
        <v>4.7</v>
      </c>
      <c r="W71" s="3">
        <v>0.16</v>
      </c>
      <c r="X71" s="3">
        <v>7.7</v>
      </c>
      <c r="Y71" s="67">
        <v>2.2499999999999998E-3</v>
      </c>
      <c r="Z71" s="6">
        <f t="shared" si="13"/>
        <v>22.5</v>
      </c>
      <c r="AA71" s="3">
        <v>8.3000000000000007</v>
      </c>
      <c r="AB71" s="25">
        <v>22.14</v>
      </c>
      <c r="AC71" s="3">
        <v>133.97</v>
      </c>
      <c r="AD71" s="3">
        <v>395</v>
      </c>
      <c r="AE71" s="3">
        <v>72</v>
      </c>
      <c r="AF71" s="3">
        <v>20</v>
      </c>
      <c r="AG71" s="3">
        <v>122</v>
      </c>
      <c r="AH71" s="3">
        <v>467</v>
      </c>
      <c r="AI71" s="84">
        <f t="shared" si="14"/>
        <v>5.4861111111111107</v>
      </c>
      <c r="AJ71" s="84">
        <f t="shared" si="15"/>
        <v>61</v>
      </c>
      <c r="AK71" s="84">
        <f t="shared" si="16"/>
        <v>197.5</v>
      </c>
      <c r="AL71" s="84">
        <f t="shared" si="17"/>
        <v>36</v>
      </c>
      <c r="AM71" s="84">
        <f t="shared" si="18"/>
        <v>5.4861111111111107</v>
      </c>
      <c r="AV71" t="s">
        <v>129</v>
      </c>
    </row>
    <row r="72" spans="1:48" x14ac:dyDescent="0.25">
      <c r="A72" t="s">
        <v>208</v>
      </c>
      <c r="B72" t="s">
        <v>201</v>
      </c>
      <c r="C72" t="str">
        <f t="shared" si="12"/>
        <v>GeeGee McCall-2022</v>
      </c>
      <c r="D72" t="s">
        <v>275</v>
      </c>
      <c r="E72" t="s">
        <v>769</v>
      </c>
      <c r="F72" t="s">
        <v>275</v>
      </c>
      <c r="G72" t="s">
        <v>769</v>
      </c>
      <c r="H72" t="s">
        <v>778</v>
      </c>
      <c r="I72" t="s">
        <v>781</v>
      </c>
      <c r="J72" t="s">
        <v>780</v>
      </c>
      <c r="K72" s="3">
        <v>0.2</v>
      </c>
      <c r="L72" t="s">
        <v>72</v>
      </c>
      <c r="M72">
        <v>2022</v>
      </c>
      <c r="O72" s="3">
        <v>2</v>
      </c>
      <c r="P72" s="3">
        <v>2</v>
      </c>
      <c r="Q72" s="3" t="s">
        <v>626</v>
      </c>
      <c r="S72" s="3">
        <v>18</v>
      </c>
      <c r="T72" s="3">
        <v>45.72</v>
      </c>
      <c r="V72" s="3">
        <v>5.3</v>
      </c>
      <c r="W72" s="3">
        <v>0.04</v>
      </c>
      <c r="X72" s="3">
        <v>4.08</v>
      </c>
      <c r="Y72" s="67">
        <v>3.2000000000000002E-3</v>
      </c>
      <c r="Z72" s="6">
        <f t="shared" si="13"/>
        <v>32</v>
      </c>
      <c r="AA72" s="3">
        <v>19.8</v>
      </c>
      <c r="AB72" s="25">
        <v>18.47</v>
      </c>
      <c r="AC72" s="3">
        <v>12.32</v>
      </c>
      <c r="AD72" s="3">
        <v>336</v>
      </c>
      <c r="AE72" s="3">
        <v>40</v>
      </c>
      <c r="AF72" s="3">
        <v>17</v>
      </c>
      <c r="AG72" s="3">
        <v>64</v>
      </c>
      <c r="AH72" s="3">
        <v>376</v>
      </c>
      <c r="AI72" s="84">
        <f t="shared" si="14"/>
        <v>8.4</v>
      </c>
      <c r="AJ72" s="84">
        <f t="shared" si="15"/>
        <v>32</v>
      </c>
      <c r="AK72" s="84">
        <f t="shared" si="16"/>
        <v>168</v>
      </c>
      <c r="AL72" s="84">
        <f t="shared" si="17"/>
        <v>20</v>
      </c>
      <c r="AM72" s="84">
        <f t="shared" si="18"/>
        <v>8.4</v>
      </c>
      <c r="AV72" t="s">
        <v>129</v>
      </c>
    </row>
    <row r="73" spans="1:48" x14ac:dyDescent="0.25">
      <c r="A73" t="s">
        <v>208</v>
      </c>
      <c r="B73" t="s">
        <v>201</v>
      </c>
      <c r="C73" t="str">
        <f t="shared" si="12"/>
        <v>GeeGee McCall-2022</v>
      </c>
      <c r="D73" t="s">
        <v>275</v>
      </c>
      <c r="E73" t="s">
        <v>769</v>
      </c>
      <c r="F73" t="s">
        <v>275</v>
      </c>
      <c r="G73" t="s">
        <v>769</v>
      </c>
      <c r="H73" t="s">
        <v>778</v>
      </c>
      <c r="I73" t="s">
        <v>781</v>
      </c>
      <c r="J73" t="s">
        <v>780</v>
      </c>
      <c r="K73" s="3">
        <v>0.2</v>
      </c>
      <c r="L73" t="s">
        <v>72</v>
      </c>
      <c r="M73">
        <v>2022</v>
      </c>
      <c r="O73" s="3">
        <v>1</v>
      </c>
      <c r="P73" s="3" t="s">
        <v>651</v>
      </c>
      <c r="Q73" s="3" t="s">
        <v>608</v>
      </c>
      <c r="S73" s="3">
        <v>3</v>
      </c>
      <c r="T73" s="3">
        <v>7.62</v>
      </c>
      <c r="V73" s="3">
        <v>4.0999999999999996</v>
      </c>
      <c r="W73" s="3">
        <v>0.12</v>
      </c>
      <c r="X73" s="3">
        <v>13.46</v>
      </c>
      <c r="Y73" s="67">
        <v>6.4000000000000003E-3</v>
      </c>
      <c r="Z73" s="6">
        <f t="shared" si="13"/>
        <v>64</v>
      </c>
      <c r="AA73" s="3">
        <v>3.6</v>
      </c>
      <c r="AB73" s="25">
        <v>1.5</v>
      </c>
      <c r="AC73" s="3">
        <v>68.48</v>
      </c>
      <c r="AD73" s="3">
        <v>605</v>
      </c>
      <c r="AE73" s="3">
        <v>33</v>
      </c>
      <c r="AF73" s="3">
        <v>38</v>
      </c>
      <c r="AG73" s="3">
        <v>79</v>
      </c>
      <c r="AH73" s="3">
        <v>638</v>
      </c>
      <c r="AI73" s="84">
        <f t="shared" si="14"/>
        <v>18.333333333333332</v>
      </c>
      <c r="AJ73" s="84">
        <f t="shared" si="15"/>
        <v>39.5</v>
      </c>
      <c r="AK73" s="84">
        <f t="shared" si="16"/>
        <v>302.5</v>
      </c>
      <c r="AL73" s="84">
        <f t="shared" si="17"/>
        <v>16.5</v>
      </c>
      <c r="AM73" s="84">
        <f t="shared" si="18"/>
        <v>18.333333333333332</v>
      </c>
      <c r="AV73" t="s">
        <v>653</v>
      </c>
    </row>
    <row r="74" spans="1:48" x14ac:dyDescent="0.25">
      <c r="A74" t="s">
        <v>208</v>
      </c>
      <c r="B74" t="s">
        <v>113</v>
      </c>
      <c r="C74" t="str">
        <f t="shared" si="12"/>
        <v>Goatman House-2009</v>
      </c>
      <c r="D74" t="s">
        <v>275</v>
      </c>
      <c r="E74" t="s">
        <v>769</v>
      </c>
      <c r="F74" t="s">
        <v>275</v>
      </c>
      <c r="G74" t="s">
        <v>769</v>
      </c>
      <c r="H74" t="s">
        <v>782</v>
      </c>
      <c r="I74" t="s">
        <v>781</v>
      </c>
      <c r="J74" t="s">
        <v>783</v>
      </c>
      <c r="K74" s="3">
        <v>0.4</v>
      </c>
      <c r="L74" t="s">
        <v>73</v>
      </c>
      <c r="M74">
        <v>2009</v>
      </c>
      <c r="N74" s="2">
        <v>40074</v>
      </c>
      <c r="O74" s="3">
        <v>1</v>
      </c>
      <c r="P74" s="3" t="s">
        <v>651</v>
      </c>
      <c r="Q74" s="3" t="s">
        <v>651</v>
      </c>
      <c r="R74" s="27"/>
      <c r="S74" s="27"/>
      <c r="T74" s="3">
        <v>10</v>
      </c>
      <c r="U74" s="26"/>
      <c r="V74" s="3">
        <v>4.9000000000000004</v>
      </c>
      <c r="W74" s="27"/>
      <c r="X74" s="3">
        <v>34.125</v>
      </c>
      <c r="Y74" s="3">
        <v>3.5000000000000001E-3</v>
      </c>
      <c r="Z74" s="6">
        <f t="shared" si="13"/>
        <v>35</v>
      </c>
      <c r="AA74" s="27"/>
      <c r="AB74" s="27"/>
      <c r="AC74" s="27"/>
      <c r="AD74" s="3">
        <v>1107.5</v>
      </c>
      <c r="AE74" s="3">
        <v>747.5</v>
      </c>
      <c r="AF74" s="3">
        <v>79.25</v>
      </c>
      <c r="AG74" s="3">
        <v>813.75</v>
      </c>
      <c r="AH74" s="3">
        <v>1855</v>
      </c>
      <c r="AI74" s="84">
        <f t="shared" si="14"/>
        <v>1.4816053511705685</v>
      </c>
      <c r="AJ74" s="84">
        <f t="shared" si="15"/>
        <v>406.875</v>
      </c>
      <c r="AK74" s="84">
        <f t="shared" si="16"/>
        <v>553.75</v>
      </c>
      <c r="AL74" s="84">
        <f t="shared" si="17"/>
        <v>373.75</v>
      </c>
      <c r="AM74" s="84">
        <f t="shared" si="18"/>
        <v>1.4816053511705685</v>
      </c>
      <c r="AN74" s="26"/>
      <c r="AO74" s="26"/>
      <c r="AP74" s="26"/>
      <c r="AQ74" s="26"/>
      <c r="AR74" s="26"/>
      <c r="AS74" s="26"/>
      <c r="AT74" s="26"/>
      <c r="AU74" s="26"/>
      <c r="AV74" t="s">
        <v>129</v>
      </c>
    </row>
    <row r="75" spans="1:48" x14ac:dyDescent="0.25">
      <c r="A75" t="s">
        <v>208</v>
      </c>
      <c r="B75" t="s">
        <v>113</v>
      </c>
      <c r="C75" t="str">
        <f t="shared" si="12"/>
        <v>Goatman House-2022</v>
      </c>
      <c r="D75" t="s">
        <v>275</v>
      </c>
      <c r="E75" t="s">
        <v>769</v>
      </c>
      <c r="F75" t="s">
        <v>275</v>
      </c>
      <c r="G75" t="s">
        <v>769</v>
      </c>
      <c r="H75" t="s">
        <v>782</v>
      </c>
      <c r="I75" t="s">
        <v>781</v>
      </c>
      <c r="J75" t="s">
        <v>780</v>
      </c>
      <c r="K75" s="3">
        <v>0.4</v>
      </c>
      <c r="L75" t="s">
        <v>73</v>
      </c>
      <c r="M75">
        <v>2022</v>
      </c>
      <c r="O75" s="3">
        <v>1</v>
      </c>
      <c r="P75" s="3" t="s">
        <v>651</v>
      </c>
      <c r="Q75" s="3" t="s">
        <v>624</v>
      </c>
      <c r="S75" s="3">
        <v>10</v>
      </c>
      <c r="T75" s="3">
        <v>25.4</v>
      </c>
      <c r="V75" s="3">
        <v>5.4</v>
      </c>
      <c r="W75" s="3">
        <v>0.46</v>
      </c>
      <c r="X75" s="3">
        <v>10.66</v>
      </c>
      <c r="Y75" s="67">
        <v>6.7499999999999999E-3</v>
      </c>
      <c r="Z75" s="6">
        <f t="shared" si="13"/>
        <v>67.5</v>
      </c>
      <c r="AA75" s="3">
        <v>5.8</v>
      </c>
      <c r="AB75" s="25">
        <v>657.3</v>
      </c>
      <c r="AC75" s="3">
        <v>150.19999999999999</v>
      </c>
      <c r="AD75" s="3">
        <v>567</v>
      </c>
      <c r="AE75" s="3">
        <v>327</v>
      </c>
      <c r="AF75" s="3">
        <v>16</v>
      </c>
      <c r="AG75" s="3">
        <v>193</v>
      </c>
      <c r="AH75" s="3">
        <v>894</v>
      </c>
      <c r="AI75" s="84">
        <f t="shared" si="14"/>
        <v>1.7339449541284404</v>
      </c>
      <c r="AJ75" s="84">
        <f t="shared" si="15"/>
        <v>96.5</v>
      </c>
      <c r="AK75" s="84">
        <f t="shared" si="16"/>
        <v>283.5</v>
      </c>
      <c r="AL75" s="84">
        <f t="shared" si="17"/>
        <v>163.5</v>
      </c>
      <c r="AM75" s="84">
        <f t="shared" si="18"/>
        <v>1.7339449541284404</v>
      </c>
      <c r="AV75" t="s">
        <v>129</v>
      </c>
    </row>
    <row r="76" spans="1:48" x14ac:dyDescent="0.25">
      <c r="A76" t="s">
        <v>208</v>
      </c>
      <c r="B76" t="s">
        <v>113</v>
      </c>
      <c r="C76" t="str">
        <f t="shared" si="12"/>
        <v>Goatman House-2022</v>
      </c>
      <c r="D76" t="s">
        <v>275</v>
      </c>
      <c r="E76" t="s">
        <v>769</v>
      </c>
      <c r="F76" t="s">
        <v>275</v>
      </c>
      <c r="G76" t="s">
        <v>769</v>
      </c>
      <c r="H76" t="s">
        <v>782</v>
      </c>
      <c r="I76" t="s">
        <v>781</v>
      </c>
      <c r="J76" t="s">
        <v>780</v>
      </c>
      <c r="K76" s="3">
        <v>0.4</v>
      </c>
      <c r="L76" t="s">
        <v>73</v>
      </c>
      <c r="M76">
        <v>2022</v>
      </c>
      <c r="O76" s="3">
        <v>1</v>
      </c>
      <c r="P76" s="3" t="s">
        <v>651</v>
      </c>
      <c r="Q76" s="3" t="s">
        <v>625</v>
      </c>
      <c r="S76" s="3">
        <v>25</v>
      </c>
      <c r="T76" s="3">
        <v>63.5</v>
      </c>
      <c r="V76" s="3">
        <v>4.5999999999999996</v>
      </c>
      <c r="W76" s="3">
        <v>0.15</v>
      </c>
      <c r="X76" s="3">
        <v>8.9</v>
      </c>
      <c r="Y76" s="67">
        <v>5.5999999999999999E-3</v>
      </c>
      <c r="Z76" s="6">
        <f t="shared" si="13"/>
        <v>56</v>
      </c>
      <c r="AA76" s="3">
        <v>7.5</v>
      </c>
      <c r="AB76" s="25">
        <v>183.06</v>
      </c>
      <c r="AC76" s="3">
        <v>32.82</v>
      </c>
      <c r="AD76" s="3">
        <v>347</v>
      </c>
      <c r="AE76" s="3">
        <v>168</v>
      </c>
      <c r="AF76" s="3">
        <v>7</v>
      </c>
      <c r="AG76" s="3">
        <v>69</v>
      </c>
      <c r="AH76" s="3">
        <v>515</v>
      </c>
      <c r="AI76" s="84">
        <f t="shared" si="14"/>
        <v>2.0654761904761907</v>
      </c>
      <c r="AJ76" s="84">
        <f t="shared" si="15"/>
        <v>34.5</v>
      </c>
      <c r="AK76" s="84">
        <f t="shared" si="16"/>
        <v>173.5</v>
      </c>
      <c r="AL76" s="84">
        <f t="shared" si="17"/>
        <v>84</v>
      </c>
      <c r="AM76" s="84">
        <f t="shared" si="18"/>
        <v>2.0654761904761907</v>
      </c>
      <c r="AV76" t="s">
        <v>129</v>
      </c>
    </row>
    <row r="77" spans="1:48" x14ac:dyDescent="0.25">
      <c r="A77" t="s">
        <v>208</v>
      </c>
      <c r="B77" t="s">
        <v>113</v>
      </c>
      <c r="C77" t="str">
        <f t="shared" si="12"/>
        <v>Goatman House-2022</v>
      </c>
      <c r="D77" t="s">
        <v>275</v>
      </c>
      <c r="E77" t="s">
        <v>769</v>
      </c>
      <c r="F77" t="s">
        <v>275</v>
      </c>
      <c r="G77" t="s">
        <v>769</v>
      </c>
      <c r="H77" t="s">
        <v>782</v>
      </c>
      <c r="I77" t="s">
        <v>781</v>
      </c>
      <c r="J77" t="s">
        <v>780</v>
      </c>
      <c r="K77" s="3">
        <v>0.4</v>
      </c>
      <c r="L77" t="s">
        <v>73</v>
      </c>
      <c r="M77">
        <v>2022</v>
      </c>
      <c r="O77" s="3">
        <v>2</v>
      </c>
      <c r="P77" s="3">
        <v>2</v>
      </c>
      <c r="Q77" s="3" t="s">
        <v>626</v>
      </c>
      <c r="S77" s="3">
        <v>40</v>
      </c>
      <c r="T77" s="3">
        <v>101.6</v>
      </c>
      <c r="V77" s="3">
        <v>4.5999999999999996</v>
      </c>
      <c r="W77" s="3">
        <v>0.12</v>
      </c>
      <c r="X77" s="3">
        <v>4.75</v>
      </c>
      <c r="Y77" s="67">
        <v>3.8999999999999998E-3</v>
      </c>
      <c r="Z77" s="6">
        <f t="shared" si="13"/>
        <v>39</v>
      </c>
      <c r="AA77" s="3">
        <v>3.5</v>
      </c>
      <c r="AB77" s="25">
        <v>136.21</v>
      </c>
      <c r="AC77" s="3">
        <v>33.19</v>
      </c>
      <c r="AD77" s="3">
        <v>185</v>
      </c>
      <c r="AE77" s="3">
        <v>85</v>
      </c>
      <c r="AF77" s="3">
        <v>9</v>
      </c>
      <c r="AG77" s="3">
        <v>43</v>
      </c>
      <c r="AH77" s="3">
        <v>270</v>
      </c>
      <c r="AI77" s="84">
        <f t="shared" si="14"/>
        <v>2.1764705882352939</v>
      </c>
      <c r="AJ77" s="84">
        <f t="shared" si="15"/>
        <v>21.5</v>
      </c>
      <c r="AK77" s="84">
        <f t="shared" si="16"/>
        <v>92.5</v>
      </c>
      <c r="AL77" s="84">
        <f t="shared" si="17"/>
        <v>42.5</v>
      </c>
      <c r="AM77" s="84">
        <f t="shared" si="18"/>
        <v>2.1764705882352939</v>
      </c>
      <c r="AV77" t="s">
        <v>129</v>
      </c>
    </row>
    <row r="78" spans="1:48" x14ac:dyDescent="0.25">
      <c r="A78" t="s">
        <v>208</v>
      </c>
      <c r="B78" t="s">
        <v>113</v>
      </c>
      <c r="C78" t="str">
        <f t="shared" si="12"/>
        <v>Goatman House-2022</v>
      </c>
      <c r="D78" t="s">
        <v>275</v>
      </c>
      <c r="E78" t="s">
        <v>769</v>
      </c>
      <c r="F78" t="s">
        <v>275</v>
      </c>
      <c r="G78" t="s">
        <v>769</v>
      </c>
      <c r="H78" t="s">
        <v>782</v>
      </c>
      <c r="I78" t="s">
        <v>781</v>
      </c>
      <c r="J78" t="s">
        <v>780</v>
      </c>
      <c r="K78" s="3">
        <v>0.4</v>
      </c>
      <c r="L78" t="s">
        <v>73</v>
      </c>
      <c r="M78">
        <v>2022</v>
      </c>
      <c r="O78" s="3">
        <v>1</v>
      </c>
      <c r="P78" s="3" t="s">
        <v>651</v>
      </c>
      <c r="Q78" s="3" t="s">
        <v>608</v>
      </c>
      <c r="S78" s="3">
        <v>31</v>
      </c>
      <c r="T78" s="3">
        <v>78.739999999999995</v>
      </c>
      <c r="V78" s="3">
        <v>4.4000000000000004</v>
      </c>
      <c r="W78" s="3">
        <v>0.16</v>
      </c>
      <c r="X78" s="3">
        <v>5.93</v>
      </c>
      <c r="Y78" s="67">
        <v>5.2500000000000003E-3</v>
      </c>
      <c r="Z78" s="6">
        <f t="shared" si="13"/>
        <v>52.5</v>
      </c>
      <c r="AA78" s="3">
        <v>1.9</v>
      </c>
      <c r="AB78" s="25">
        <v>161.47999999999999</v>
      </c>
      <c r="AC78" s="3">
        <v>22.36</v>
      </c>
      <c r="AD78" s="3">
        <v>227</v>
      </c>
      <c r="AE78" s="3">
        <v>86</v>
      </c>
      <c r="AF78" s="3">
        <v>6</v>
      </c>
      <c r="AG78" s="3">
        <v>40</v>
      </c>
      <c r="AH78" s="3">
        <v>313</v>
      </c>
      <c r="AI78" s="84">
        <f t="shared" si="14"/>
        <v>2.63953488372093</v>
      </c>
      <c r="AJ78" s="84">
        <f t="shared" si="15"/>
        <v>20</v>
      </c>
      <c r="AK78" s="84">
        <f t="shared" si="16"/>
        <v>113.5</v>
      </c>
      <c r="AL78" s="84">
        <f t="shared" si="17"/>
        <v>43</v>
      </c>
      <c r="AM78" s="84">
        <f t="shared" si="18"/>
        <v>2.63953488372093</v>
      </c>
      <c r="AV78" t="s">
        <v>129</v>
      </c>
    </row>
    <row r="79" spans="1:48" x14ac:dyDescent="0.25">
      <c r="A79" t="s">
        <v>208</v>
      </c>
      <c r="B79" t="s">
        <v>113</v>
      </c>
      <c r="C79" t="str">
        <f t="shared" si="12"/>
        <v>Goatman House-2009</v>
      </c>
      <c r="D79" t="s">
        <v>275</v>
      </c>
      <c r="E79" t="s">
        <v>769</v>
      </c>
      <c r="F79" t="s">
        <v>275</v>
      </c>
      <c r="G79" t="s">
        <v>769</v>
      </c>
      <c r="H79" t="s">
        <v>782</v>
      </c>
      <c r="I79" t="s">
        <v>781</v>
      </c>
      <c r="J79" t="s">
        <v>783</v>
      </c>
      <c r="K79" s="3">
        <v>0.4</v>
      </c>
      <c r="L79" t="s">
        <v>73</v>
      </c>
      <c r="M79">
        <v>2009</v>
      </c>
      <c r="N79" s="2">
        <v>40074</v>
      </c>
      <c r="O79" s="3">
        <v>2</v>
      </c>
      <c r="P79" s="3">
        <v>2</v>
      </c>
      <c r="Q79" s="3" t="s">
        <v>652</v>
      </c>
      <c r="R79" s="27"/>
      <c r="S79" s="27"/>
      <c r="T79" s="3">
        <v>50</v>
      </c>
      <c r="U79" s="26"/>
      <c r="V79" s="3">
        <v>4.7</v>
      </c>
      <c r="W79" s="27"/>
      <c r="X79" s="3">
        <v>27.48</v>
      </c>
      <c r="Y79" s="3">
        <v>3.5000000000000001E-3</v>
      </c>
      <c r="Z79" s="6">
        <f t="shared" si="13"/>
        <v>35</v>
      </c>
      <c r="AA79" s="27"/>
      <c r="AB79" s="27"/>
      <c r="AC79" s="27"/>
      <c r="AD79" s="3">
        <v>1358</v>
      </c>
      <c r="AE79" s="3">
        <v>352</v>
      </c>
      <c r="AF79" s="3">
        <v>25</v>
      </c>
      <c r="AG79" s="3">
        <v>340</v>
      </c>
      <c r="AH79" s="3">
        <v>1710</v>
      </c>
      <c r="AI79" s="84">
        <f t="shared" si="14"/>
        <v>3.8579545454545454</v>
      </c>
      <c r="AJ79" s="84">
        <f t="shared" si="15"/>
        <v>170</v>
      </c>
      <c r="AK79" s="84">
        <f t="shared" si="16"/>
        <v>679</v>
      </c>
      <c r="AL79" s="84">
        <f t="shared" si="17"/>
        <v>176</v>
      </c>
      <c r="AM79" s="84">
        <f t="shared" si="18"/>
        <v>3.8579545454545454</v>
      </c>
      <c r="AN79" s="26"/>
      <c r="AO79" s="26"/>
      <c r="AP79" s="26"/>
      <c r="AQ79" s="26"/>
      <c r="AR79" s="26"/>
      <c r="AS79" s="26"/>
      <c r="AT79" s="26"/>
      <c r="AU79" s="26"/>
      <c r="AV79" t="s">
        <v>129</v>
      </c>
    </row>
    <row r="80" spans="1:48" x14ac:dyDescent="0.25">
      <c r="A80" t="s">
        <v>208</v>
      </c>
      <c r="B80" t="s">
        <v>114</v>
      </c>
      <c r="C80" t="str">
        <f t="shared" si="12"/>
        <v>Goodwin Creek-2022</v>
      </c>
      <c r="D80" t="s">
        <v>275</v>
      </c>
      <c r="E80" t="s">
        <v>769</v>
      </c>
      <c r="F80" t="s">
        <v>275</v>
      </c>
      <c r="G80" t="s">
        <v>769</v>
      </c>
      <c r="H80" t="s">
        <v>782</v>
      </c>
      <c r="I80" t="s">
        <v>781</v>
      </c>
      <c r="J80" t="s">
        <v>783</v>
      </c>
      <c r="K80" s="3">
        <v>0.75</v>
      </c>
      <c r="M80">
        <v>2022</v>
      </c>
      <c r="O80" s="3">
        <v>1</v>
      </c>
      <c r="P80" s="3" t="s">
        <v>651</v>
      </c>
      <c r="Q80" s="3" t="s">
        <v>618</v>
      </c>
      <c r="S80" s="79">
        <v>5</v>
      </c>
      <c r="T80" s="79">
        <v>12.7</v>
      </c>
      <c r="V80" s="3">
        <v>5</v>
      </c>
      <c r="W80" s="3">
        <v>1.1000000000000001</v>
      </c>
      <c r="X80" s="3">
        <v>17.96</v>
      </c>
      <c r="Y80" s="3">
        <v>5.4000000000000003E-3</v>
      </c>
      <c r="Z80" s="6">
        <v>54</v>
      </c>
      <c r="AA80" s="3">
        <v>4.8</v>
      </c>
      <c r="AB80" s="25">
        <v>46.65</v>
      </c>
      <c r="AC80" s="3">
        <v>870.26</v>
      </c>
      <c r="AD80" s="3">
        <v>478</v>
      </c>
      <c r="AE80" s="3">
        <v>291</v>
      </c>
      <c r="AF80" s="3">
        <v>98</v>
      </c>
      <c r="AG80" s="3">
        <v>801</v>
      </c>
      <c r="AH80" s="3">
        <v>769</v>
      </c>
      <c r="AI80" s="84">
        <f t="shared" si="14"/>
        <v>1.6426116838487972</v>
      </c>
      <c r="AJ80" s="84">
        <f t="shared" si="15"/>
        <v>400.5</v>
      </c>
      <c r="AK80" s="84">
        <f t="shared" si="16"/>
        <v>239</v>
      </c>
      <c r="AL80" s="84">
        <f t="shared" si="17"/>
        <v>145.5</v>
      </c>
      <c r="AM80" s="84">
        <f t="shared" si="18"/>
        <v>1.6426116838487972</v>
      </c>
      <c r="AV80" t="s">
        <v>129</v>
      </c>
    </row>
    <row r="81" spans="1:48" x14ac:dyDescent="0.25">
      <c r="A81" t="s">
        <v>208</v>
      </c>
      <c r="B81" t="s">
        <v>114</v>
      </c>
      <c r="C81" t="str">
        <f t="shared" si="12"/>
        <v>Goodwin Creek-2007</v>
      </c>
      <c r="D81" t="s">
        <v>275</v>
      </c>
      <c r="E81" t="s">
        <v>769</v>
      </c>
      <c r="F81" t="s">
        <v>275</v>
      </c>
      <c r="G81" t="s">
        <v>769</v>
      </c>
      <c r="H81" t="s">
        <v>782</v>
      </c>
      <c r="I81" t="s">
        <v>781</v>
      </c>
      <c r="J81" t="s">
        <v>780</v>
      </c>
      <c r="K81" s="3">
        <v>0.75</v>
      </c>
      <c r="L81" t="s">
        <v>76</v>
      </c>
      <c r="M81">
        <v>2007</v>
      </c>
      <c r="N81" s="2">
        <v>39282</v>
      </c>
      <c r="O81" s="3">
        <v>1</v>
      </c>
      <c r="P81" s="3" t="s">
        <v>651</v>
      </c>
      <c r="Q81" s="3" t="s">
        <v>651</v>
      </c>
      <c r="R81" s="27"/>
      <c r="S81" s="27"/>
      <c r="T81" s="3">
        <v>10</v>
      </c>
      <c r="U81" s="26"/>
      <c r="V81" s="3">
        <v>4.5999999999999996</v>
      </c>
      <c r="W81" s="27"/>
      <c r="X81" s="3">
        <v>9.8000000000000007</v>
      </c>
      <c r="Y81" s="3">
        <v>2.9750000000000002E-3</v>
      </c>
      <c r="Z81" s="6">
        <f>Y81*10000</f>
        <v>29.750000000000004</v>
      </c>
      <c r="AA81" s="27"/>
      <c r="AB81" s="27"/>
      <c r="AC81" s="27"/>
      <c r="AD81" s="3">
        <v>323.5</v>
      </c>
      <c r="AE81" s="3">
        <v>192.5</v>
      </c>
      <c r="AF81" s="3">
        <v>53.5</v>
      </c>
      <c r="AG81" s="3">
        <v>100</v>
      </c>
      <c r="AH81" s="3">
        <v>516</v>
      </c>
      <c r="AI81" s="84">
        <f t="shared" si="14"/>
        <v>1.6805194805194805</v>
      </c>
      <c r="AJ81" s="84">
        <f t="shared" si="15"/>
        <v>50</v>
      </c>
      <c r="AK81" s="84">
        <f t="shared" si="16"/>
        <v>161.75</v>
      </c>
      <c r="AL81" s="84">
        <f t="shared" si="17"/>
        <v>96.25</v>
      </c>
      <c r="AM81" s="84">
        <f t="shared" si="18"/>
        <v>1.6805194805194805</v>
      </c>
      <c r="AN81" s="26"/>
      <c r="AO81" s="26"/>
      <c r="AP81" s="26"/>
      <c r="AQ81" s="26"/>
      <c r="AR81" s="26"/>
      <c r="AS81" s="26"/>
      <c r="AT81" s="26"/>
      <c r="AU81" s="26"/>
      <c r="AV81" t="s">
        <v>129</v>
      </c>
    </row>
    <row r="82" spans="1:48" x14ac:dyDescent="0.25">
      <c r="A82" t="s">
        <v>208</v>
      </c>
      <c r="B82" t="s">
        <v>114</v>
      </c>
      <c r="C82" t="str">
        <f t="shared" si="12"/>
        <v>Goodwin Creek-2007</v>
      </c>
      <c r="D82" t="s">
        <v>275</v>
      </c>
      <c r="E82" t="s">
        <v>769</v>
      </c>
      <c r="F82" t="s">
        <v>275</v>
      </c>
      <c r="G82" t="s">
        <v>769</v>
      </c>
      <c r="H82" t="s">
        <v>782</v>
      </c>
      <c r="I82" t="s">
        <v>781</v>
      </c>
      <c r="J82" t="s">
        <v>780</v>
      </c>
      <c r="K82" s="3">
        <v>0.75</v>
      </c>
      <c r="L82" t="s">
        <v>76</v>
      </c>
      <c r="M82">
        <v>2007</v>
      </c>
      <c r="N82" s="2">
        <v>39282</v>
      </c>
      <c r="O82" s="3">
        <v>2</v>
      </c>
      <c r="P82" s="3">
        <v>2</v>
      </c>
      <c r="Q82" s="3" t="s">
        <v>652</v>
      </c>
      <c r="R82" s="27"/>
      <c r="S82" s="27"/>
      <c r="T82" s="3">
        <v>50</v>
      </c>
      <c r="U82" s="26"/>
      <c r="V82" s="3">
        <v>5.4</v>
      </c>
      <c r="W82" s="27"/>
      <c r="X82" s="3">
        <v>4.6399999999999997</v>
      </c>
      <c r="Y82" s="3">
        <v>5.5000000000000003E-4</v>
      </c>
      <c r="Z82" s="6">
        <f>Y82*10000</f>
        <v>5.5</v>
      </c>
      <c r="AA82" s="27"/>
      <c r="AB82" s="27"/>
      <c r="AC82" s="27"/>
      <c r="AD82" s="3">
        <v>382</v>
      </c>
      <c r="AE82" s="3">
        <v>71</v>
      </c>
      <c r="AF82" s="3">
        <v>25</v>
      </c>
      <c r="AG82" s="3">
        <v>54</v>
      </c>
      <c r="AH82" s="3">
        <v>453</v>
      </c>
      <c r="AI82" s="84">
        <f t="shared" si="14"/>
        <v>5.380281690140845</v>
      </c>
      <c r="AJ82" s="84">
        <f t="shared" si="15"/>
        <v>27</v>
      </c>
      <c r="AK82" s="84">
        <f t="shared" si="16"/>
        <v>191</v>
      </c>
      <c r="AL82" s="84">
        <f t="shared" si="17"/>
        <v>35.5</v>
      </c>
      <c r="AM82" s="84">
        <f t="shared" si="18"/>
        <v>5.380281690140845</v>
      </c>
      <c r="AN82" s="26"/>
      <c r="AO82" s="26"/>
      <c r="AP82" s="26"/>
      <c r="AQ82" s="26"/>
      <c r="AR82" s="26"/>
      <c r="AS82" s="26"/>
      <c r="AT82" s="26"/>
      <c r="AU82" s="26"/>
      <c r="AV82" t="s">
        <v>129</v>
      </c>
    </row>
    <row r="83" spans="1:48" x14ac:dyDescent="0.25">
      <c r="A83" t="s">
        <v>208</v>
      </c>
      <c r="B83" t="s">
        <v>114</v>
      </c>
      <c r="C83" t="str">
        <f t="shared" si="12"/>
        <v>Goodwin Creek-2022</v>
      </c>
      <c r="D83" t="s">
        <v>275</v>
      </c>
      <c r="E83" t="s">
        <v>769</v>
      </c>
      <c r="F83" t="s">
        <v>275</v>
      </c>
      <c r="G83" t="s">
        <v>769</v>
      </c>
      <c r="H83" t="s">
        <v>782</v>
      </c>
      <c r="I83" t="s">
        <v>781</v>
      </c>
      <c r="J83" t="s">
        <v>783</v>
      </c>
      <c r="K83" s="3">
        <v>0.75</v>
      </c>
      <c r="M83">
        <v>2022</v>
      </c>
      <c r="O83" s="3">
        <v>2</v>
      </c>
      <c r="P83" s="3">
        <v>2</v>
      </c>
      <c r="Q83" s="3" t="s">
        <v>722</v>
      </c>
      <c r="S83" s="79">
        <v>20</v>
      </c>
      <c r="T83" s="79">
        <v>50.8</v>
      </c>
      <c r="V83" s="3">
        <v>5.6</v>
      </c>
      <c r="W83" s="3">
        <v>0.27</v>
      </c>
      <c r="X83" s="3">
        <v>9.25</v>
      </c>
      <c r="Y83" s="3">
        <v>4.0000000000000001E-3</v>
      </c>
      <c r="Z83" s="6">
        <v>40</v>
      </c>
      <c r="AA83" s="3">
        <v>2.4</v>
      </c>
      <c r="AB83" s="25">
        <v>27.68</v>
      </c>
      <c r="AC83" s="3">
        <v>203.85</v>
      </c>
      <c r="AD83" s="3">
        <v>845</v>
      </c>
      <c r="AE83" s="3">
        <v>109</v>
      </c>
      <c r="AF83" s="3">
        <v>49</v>
      </c>
      <c r="AG83" s="3">
        <v>212</v>
      </c>
      <c r="AH83" s="3">
        <v>954</v>
      </c>
      <c r="AI83" s="84">
        <f t="shared" si="14"/>
        <v>7.7522935779816518</v>
      </c>
      <c r="AJ83" s="84">
        <f t="shared" si="15"/>
        <v>106</v>
      </c>
      <c r="AK83" s="84">
        <f t="shared" si="16"/>
        <v>422.5</v>
      </c>
      <c r="AL83" s="84">
        <f t="shared" si="17"/>
        <v>54.5</v>
      </c>
      <c r="AM83" s="84">
        <f t="shared" si="18"/>
        <v>7.7522935779816518</v>
      </c>
      <c r="AV83" t="s">
        <v>129</v>
      </c>
    </row>
    <row r="84" spans="1:48" x14ac:dyDescent="0.25">
      <c r="A84" t="s">
        <v>208</v>
      </c>
      <c r="B84" t="s">
        <v>114</v>
      </c>
      <c r="C84" t="str">
        <f t="shared" si="12"/>
        <v>Goodwin Creek-2022</v>
      </c>
      <c r="D84" t="s">
        <v>275</v>
      </c>
      <c r="E84" t="s">
        <v>769</v>
      </c>
      <c r="F84" t="s">
        <v>275</v>
      </c>
      <c r="G84" t="s">
        <v>769</v>
      </c>
      <c r="H84" t="s">
        <v>782</v>
      </c>
      <c r="I84" t="s">
        <v>781</v>
      </c>
      <c r="J84" t="s">
        <v>783</v>
      </c>
      <c r="K84" s="3">
        <v>0.75</v>
      </c>
      <c r="M84">
        <v>2022</v>
      </c>
      <c r="O84" s="3">
        <v>2</v>
      </c>
      <c r="P84" s="3">
        <v>2</v>
      </c>
      <c r="Q84" s="3" t="s">
        <v>723</v>
      </c>
      <c r="S84" s="79">
        <v>30</v>
      </c>
      <c r="T84" s="79">
        <v>76.2</v>
      </c>
      <c r="V84" s="3">
        <v>6.3</v>
      </c>
      <c r="W84" s="3">
        <v>0.05</v>
      </c>
      <c r="X84" s="3">
        <v>4.8</v>
      </c>
      <c r="Y84" s="3">
        <v>9.5E-4</v>
      </c>
      <c r="Z84" s="6">
        <v>9.5</v>
      </c>
      <c r="AA84" s="3">
        <v>1.8</v>
      </c>
      <c r="AB84" s="25">
        <v>25.01</v>
      </c>
      <c r="AC84" s="3">
        <v>6.86</v>
      </c>
      <c r="AD84" s="3">
        <v>715</v>
      </c>
      <c r="AE84" s="3">
        <v>28</v>
      </c>
      <c r="AF84" s="3">
        <v>30</v>
      </c>
      <c r="AG84" s="3">
        <v>38</v>
      </c>
      <c r="AH84" s="3">
        <v>743</v>
      </c>
      <c r="AI84" s="84">
        <f t="shared" si="14"/>
        <v>25.535714285714285</v>
      </c>
      <c r="AJ84" s="84">
        <f t="shared" si="15"/>
        <v>19</v>
      </c>
      <c r="AK84" s="84">
        <f t="shared" si="16"/>
        <v>357.5</v>
      </c>
      <c r="AL84" s="84">
        <f t="shared" si="17"/>
        <v>14</v>
      </c>
      <c r="AM84" s="84">
        <f t="shared" si="18"/>
        <v>25.535714285714285</v>
      </c>
      <c r="AV84" t="s">
        <v>129</v>
      </c>
    </row>
    <row r="85" spans="1:48" x14ac:dyDescent="0.25">
      <c r="A85" t="s">
        <v>204</v>
      </c>
      <c r="B85" t="s">
        <v>2</v>
      </c>
      <c r="C85" t="str">
        <f t="shared" si="12"/>
        <v>Goose Creek Gameland-2016</v>
      </c>
      <c r="D85" t="s">
        <v>275</v>
      </c>
      <c r="E85" t="s">
        <v>769</v>
      </c>
      <c r="F85" t="s">
        <v>275</v>
      </c>
      <c r="G85" t="s">
        <v>769</v>
      </c>
      <c r="H85" t="s">
        <v>778</v>
      </c>
      <c r="I85" t="s">
        <v>781</v>
      </c>
      <c r="J85" t="s">
        <v>780</v>
      </c>
      <c r="K85" s="3">
        <v>0.9</v>
      </c>
      <c r="L85" t="s">
        <v>14</v>
      </c>
      <c r="M85">
        <v>2016</v>
      </c>
      <c r="N85" s="2">
        <v>42571</v>
      </c>
      <c r="O85" s="3">
        <v>2</v>
      </c>
      <c r="P85" s="3">
        <v>2</v>
      </c>
      <c r="R85" s="3">
        <v>78</v>
      </c>
      <c r="T85" s="3">
        <v>47</v>
      </c>
      <c r="V85" s="6">
        <v>4.4000000000000004</v>
      </c>
      <c r="W85" s="14">
        <v>0.18</v>
      </c>
      <c r="X85" s="15">
        <v>134</v>
      </c>
      <c r="Y85" s="14">
        <v>1.45</v>
      </c>
      <c r="Z85" s="6">
        <f t="shared" ref="Z85:Z99" si="19">Y85*10000</f>
        <v>14500</v>
      </c>
      <c r="AA85" s="27"/>
      <c r="AB85" s="27"/>
      <c r="AC85" s="27"/>
      <c r="AD85" s="20">
        <f>AN85*1.15</f>
        <v>345</v>
      </c>
      <c r="AE85" s="15">
        <f>AP85*1.24</f>
        <v>272.30399999999997</v>
      </c>
      <c r="AF85" s="20">
        <f>AO85*1.14</f>
        <v>88.919999999999987</v>
      </c>
      <c r="AG85" s="15">
        <f>(0.5*AQ85)+0.31</f>
        <v>103.81</v>
      </c>
      <c r="AH85" s="3">
        <v>617.30399999999997</v>
      </c>
      <c r="AI85" s="84">
        <f t="shared" si="14"/>
        <v>1.2669663317468713</v>
      </c>
      <c r="AJ85" s="84">
        <f t="shared" si="15"/>
        <v>51.905000000000001</v>
      </c>
      <c r="AK85" s="84">
        <f t="shared" si="16"/>
        <v>172.5</v>
      </c>
      <c r="AL85" s="84">
        <f t="shared" si="17"/>
        <v>136.15199999999999</v>
      </c>
      <c r="AM85" s="84">
        <f t="shared" si="18"/>
        <v>1.2669663317468713</v>
      </c>
      <c r="AN85" s="17">
        <v>300</v>
      </c>
      <c r="AO85" s="17">
        <v>78</v>
      </c>
      <c r="AP85" s="17">
        <v>219.6</v>
      </c>
      <c r="AQ85" s="17">
        <v>207</v>
      </c>
      <c r="AR85" s="17">
        <v>1.5</v>
      </c>
      <c r="AS85" s="17">
        <v>0.2</v>
      </c>
      <c r="AT85" s="17">
        <v>1.8</v>
      </c>
      <c r="AU85" s="17">
        <v>0.9</v>
      </c>
      <c r="AV85" s="3"/>
    </row>
    <row r="86" spans="1:48" x14ac:dyDescent="0.25">
      <c r="A86" t="s">
        <v>204</v>
      </c>
      <c r="B86" t="s">
        <v>2</v>
      </c>
      <c r="C86" t="str">
        <f t="shared" si="12"/>
        <v>Goose Creek Gameland-2016</v>
      </c>
      <c r="D86" t="s">
        <v>275</v>
      </c>
      <c r="E86" t="s">
        <v>769</v>
      </c>
      <c r="F86" t="s">
        <v>275</v>
      </c>
      <c r="G86" t="s">
        <v>769</v>
      </c>
      <c r="H86" t="s">
        <v>778</v>
      </c>
      <c r="I86" t="s">
        <v>781</v>
      </c>
      <c r="J86" t="s">
        <v>780</v>
      </c>
      <c r="K86" s="3">
        <v>0.9</v>
      </c>
      <c r="L86" t="s">
        <v>14</v>
      </c>
      <c r="M86">
        <v>2016</v>
      </c>
      <c r="N86" s="2">
        <v>42571</v>
      </c>
      <c r="O86" s="3">
        <v>3</v>
      </c>
      <c r="P86" s="3">
        <v>3</v>
      </c>
      <c r="R86" s="3">
        <v>85</v>
      </c>
      <c r="T86" s="3">
        <v>81.5</v>
      </c>
      <c r="V86" s="6">
        <v>4.4000000000000004</v>
      </c>
      <c r="W86" s="14">
        <v>0.2</v>
      </c>
      <c r="X86" s="15">
        <v>77</v>
      </c>
      <c r="Y86" s="14">
        <v>0.66</v>
      </c>
      <c r="Z86" s="6">
        <f t="shared" si="19"/>
        <v>6600</v>
      </c>
      <c r="AA86" s="27"/>
      <c r="AB86" s="27"/>
      <c r="AC86" s="27"/>
      <c r="AD86" s="20">
        <f>AN86*1.15</f>
        <v>253</v>
      </c>
      <c r="AE86" s="15">
        <f>AP86*1.24</f>
        <v>181.536</v>
      </c>
      <c r="AF86" s="20">
        <f>AO86*1.14</f>
        <v>44.459999999999994</v>
      </c>
      <c r="AG86" s="15">
        <f>(0.5*AQ86)+0.31</f>
        <v>57.81</v>
      </c>
      <c r="AH86" s="3">
        <v>434.536</v>
      </c>
      <c r="AI86" s="84">
        <f t="shared" si="14"/>
        <v>1.3936629649215582</v>
      </c>
      <c r="AJ86" s="84">
        <f t="shared" si="15"/>
        <v>28.905000000000001</v>
      </c>
      <c r="AK86" s="84">
        <f t="shared" si="16"/>
        <v>126.5</v>
      </c>
      <c r="AL86" s="84">
        <f t="shared" si="17"/>
        <v>90.768000000000001</v>
      </c>
      <c r="AM86" s="84">
        <f t="shared" si="18"/>
        <v>1.3936629649215582</v>
      </c>
      <c r="AN86" s="17">
        <v>220.00000000000003</v>
      </c>
      <c r="AO86" s="17">
        <v>39</v>
      </c>
      <c r="AP86" s="17">
        <v>146.4</v>
      </c>
      <c r="AQ86" s="17">
        <v>115</v>
      </c>
      <c r="AR86" s="17">
        <v>1.1000000000000001</v>
      </c>
      <c r="AS86" s="17">
        <v>0.1</v>
      </c>
      <c r="AT86" s="17">
        <v>1.2</v>
      </c>
      <c r="AU86" s="17">
        <v>0.5</v>
      </c>
      <c r="AV86" s="3"/>
    </row>
    <row r="87" spans="1:48" x14ac:dyDescent="0.25">
      <c r="A87" t="s">
        <v>204</v>
      </c>
      <c r="B87" t="s">
        <v>2</v>
      </c>
      <c r="C87" t="str">
        <f t="shared" si="12"/>
        <v>Goose Creek Gameland-2011</v>
      </c>
      <c r="D87" t="s">
        <v>275</v>
      </c>
      <c r="E87" t="s">
        <v>769</v>
      </c>
      <c r="F87" t="s">
        <v>275</v>
      </c>
      <c r="G87" t="s">
        <v>769</v>
      </c>
      <c r="H87" t="s">
        <v>778</v>
      </c>
      <c r="I87" t="s">
        <v>781</v>
      </c>
      <c r="J87" t="s">
        <v>780</v>
      </c>
      <c r="K87" s="3">
        <v>0.9</v>
      </c>
      <c r="L87" t="s">
        <v>3</v>
      </c>
      <c r="M87">
        <v>2011</v>
      </c>
      <c r="N87" s="2">
        <v>40714</v>
      </c>
      <c r="O87" s="3">
        <v>2</v>
      </c>
      <c r="P87" s="3">
        <v>2</v>
      </c>
      <c r="R87" s="3">
        <v>78</v>
      </c>
      <c r="T87" s="3">
        <v>52</v>
      </c>
      <c r="V87" s="3">
        <v>3.9</v>
      </c>
      <c r="W87" s="3">
        <v>0.15</v>
      </c>
      <c r="X87" s="3">
        <v>57.9</v>
      </c>
      <c r="Y87" s="3">
        <v>0.35</v>
      </c>
      <c r="Z87" s="6">
        <f t="shared" si="19"/>
        <v>3500</v>
      </c>
      <c r="AA87" s="27"/>
      <c r="AB87" s="27"/>
      <c r="AC87" s="27"/>
      <c r="AD87" s="20">
        <f>AN87*1.15</f>
        <v>23</v>
      </c>
      <c r="AE87" s="15">
        <f>AP87*1.24</f>
        <v>15.128000000000002</v>
      </c>
      <c r="AF87" s="20">
        <f>AO87*1.14</f>
        <v>0</v>
      </c>
      <c r="AG87" s="15">
        <f>(0.5*AQ87)+0.31</f>
        <v>11.81</v>
      </c>
      <c r="AH87" s="3">
        <v>38.128</v>
      </c>
      <c r="AI87" s="84">
        <f t="shared" si="14"/>
        <v>1.5203595980962452</v>
      </c>
      <c r="AJ87" s="84">
        <f t="shared" si="15"/>
        <v>5.9050000000000002</v>
      </c>
      <c r="AK87" s="84">
        <f t="shared" si="16"/>
        <v>11.5</v>
      </c>
      <c r="AL87" s="84">
        <f t="shared" si="17"/>
        <v>7.5640000000000009</v>
      </c>
      <c r="AM87" s="84">
        <f t="shared" si="18"/>
        <v>1.5203595980962452</v>
      </c>
      <c r="AN87" s="17">
        <v>20</v>
      </c>
      <c r="AO87" s="17">
        <v>0</v>
      </c>
      <c r="AP87" s="17">
        <v>12.200000000000001</v>
      </c>
      <c r="AQ87" s="17">
        <v>23</v>
      </c>
      <c r="AR87" s="16">
        <v>0.1</v>
      </c>
      <c r="AS87" s="16">
        <v>0</v>
      </c>
      <c r="AT87" s="16">
        <v>0.1</v>
      </c>
      <c r="AU87" s="16">
        <v>0.1</v>
      </c>
    </row>
    <row r="88" spans="1:48" x14ac:dyDescent="0.25">
      <c r="A88" t="s">
        <v>204</v>
      </c>
      <c r="B88" t="s">
        <v>2</v>
      </c>
      <c r="C88" t="str">
        <f t="shared" si="12"/>
        <v>Goose Creek Gameland-2011</v>
      </c>
      <c r="D88" t="s">
        <v>275</v>
      </c>
      <c r="E88" t="s">
        <v>769</v>
      </c>
      <c r="F88" t="s">
        <v>275</v>
      </c>
      <c r="G88" t="s">
        <v>769</v>
      </c>
      <c r="H88" t="s">
        <v>778</v>
      </c>
      <c r="I88" t="s">
        <v>781</v>
      </c>
      <c r="J88" t="s">
        <v>780</v>
      </c>
      <c r="K88" s="3">
        <v>0.9</v>
      </c>
      <c r="L88" t="s">
        <v>3</v>
      </c>
      <c r="M88">
        <v>2011</v>
      </c>
      <c r="N88" s="2">
        <v>40714</v>
      </c>
      <c r="O88" s="3">
        <v>1</v>
      </c>
      <c r="P88" s="3" t="s">
        <v>651</v>
      </c>
      <c r="Q88" s="3" t="s">
        <v>651</v>
      </c>
      <c r="R88" s="3">
        <v>26</v>
      </c>
      <c r="T88" s="3">
        <v>13</v>
      </c>
      <c r="V88" s="3">
        <v>3.8</v>
      </c>
      <c r="W88" s="3">
        <v>0.62</v>
      </c>
      <c r="X88" s="3">
        <v>130.4</v>
      </c>
      <c r="Y88" s="3">
        <v>2.0299999999999998</v>
      </c>
      <c r="Z88" s="6">
        <f t="shared" si="19"/>
        <v>20299.999999999996</v>
      </c>
      <c r="AA88" s="27"/>
      <c r="AB88" s="27"/>
      <c r="AC88" s="27"/>
      <c r="AD88" s="20">
        <f>AN88*1.15</f>
        <v>184</v>
      </c>
      <c r="AE88" s="15">
        <f>AP88*1.24</f>
        <v>90.768000000000001</v>
      </c>
      <c r="AF88" s="20">
        <f>AO88*1.14</f>
        <v>88.919999999999987</v>
      </c>
      <c r="AG88" s="15">
        <f>(0.5*AQ88)+0.31</f>
        <v>80.81</v>
      </c>
      <c r="AH88" s="3">
        <v>274.76800000000003</v>
      </c>
      <c r="AI88" s="84">
        <f t="shared" si="14"/>
        <v>2.0271461307949936</v>
      </c>
      <c r="AJ88" s="84">
        <f t="shared" si="15"/>
        <v>40.405000000000001</v>
      </c>
      <c r="AK88" s="84">
        <f t="shared" si="16"/>
        <v>92</v>
      </c>
      <c r="AL88" s="84">
        <f t="shared" si="17"/>
        <v>45.384</v>
      </c>
      <c r="AM88" s="84">
        <f t="shared" si="18"/>
        <v>2.0271461307949936</v>
      </c>
      <c r="AN88" s="17">
        <v>160</v>
      </c>
      <c r="AO88" s="17">
        <v>78</v>
      </c>
      <c r="AP88" s="17">
        <v>73.2</v>
      </c>
      <c r="AQ88" s="17">
        <v>161</v>
      </c>
      <c r="AR88" s="16">
        <v>0.8</v>
      </c>
      <c r="AS88" s="16">
        <v>0.2</v>
      </c>
      <c r="AT88" s="16">
        <v>0.6</v>
      </c>
      <c r="AU88" s="16">
        <v>0.7</v>
      </c>
    </row>
    <row r="89" spans="1:48" x14ac:dyDescent="0.25">
      <c r="A89" t="s">
        <v>204</v>
      </c>
      <c r="B89" t="s">
        <v>2</v>
      </c>
      <c r="C89" t="str">
        <f t="shared" si="12"/>
        <v>Goose Creek Gameland-2016</v>
      </c>
      <c r="D89" t="s">
        <v>275</v>
      </c>
      <c r="E89" t="s">
        <v>769</v>
      </c>
      <c r="F89" t="s">
        <v>275</v>
      </c>
      <c r="G89" t="s">
        <v>769</v>
      </c>
      <c r="H89" t="s">
        <v>778</v>
      </c>
      <c r="I89" t="s">
        <v>781</v>
      </c>
      <c r="J89" t="s">
        <v>780</v>
      </c>
      <c r="K89" s="3">
        <v>0.9</v>
      </c>
      <c r="L89" t="s">
        <v>14</v>
      </c>
      <c r="M89">
        <v>2016</v>
      </c>
      <c r="N89" s="2">
        <v>42571</v>
      </c>
      <c r="O89" s="3">
        <v>1</v>
      </c>
      <c r="P89" s="3" t="s">
        <v>651</v>
      </c>
      <c r="Q89" s="3" t="s">
        <v>651</v>
      </c>
      <c r="R89" s="3">
        <v>16</v>
      </c>
      <c r="T89" s="3">
        <v>8</v>
      </c>
      <c r="V89" s="6">
        <v>3.9</v>
      </c>
      <c r="W89" s="14">
        <v>0.94</v>
      </c>
      <c r="X89" s="15">
        <v>113.8</v>
      </c>
      <c r="Y89" s="14">
        <v>2.31</v>
      </c>
      <c r="Z89" s="6">
        <f t="shared" si="19"/>
        <v>23100</v>
      </c>
      <c r="AA89" s="27"/>
      <c r="AB89" s="27"/>
      <c r="AC89" s="27"/>
      <c r="AD89" s="20">
        <f>AN89*1.15</f>
        <v>528.99999999999989</v>
      </c>
      <c r="AE89" s="15">
        <f>AP89*1.24</f>
        <v>211.79199999999997</v>
      </c>
      <c r="AF89" s="20">
        <f>AO89*1.14</f>
        <v>355.67999999999995</v>
      </c>
      <c r="AG89" s="15">
        <v>0</v>
      </c>
      <c r="AH89" s="3">
        <v>740.79199999999992</v>
      </c>
      <c r="AI89" s="84">
        <f t="shared" si="14"/>
        <v>2.4977336254438316</v>
      </c>
      <c r="AJ89" s="84">
        <f t="shared" si="15"/>
        <v>0</v>
      </c>
      <c r="AK89" s="84">
        <f t="shared" si="16"/>
        <v>264.49999999999994</v>
      </c>
      <c r="AL89" s="84">
        <f t="shared" si="17"/>
        <v>105.89599999999999</v>
      </c>
      <c r="AM89" s="84">
        <f t="shared" si="18"/>
        <v>2.4977336254438316</v>
      </c>
      <c r="AN89" s="17">
        <v>459.99999999999994</v>
      </c>
      <c r="AO89" s="17">
        <v>312</v>
      </c>
      <c r="AP89" s="17">
        <v>170.79999999999998</v>
      </c>
      <c r="AQ89" s="17" t="s">
        <v>33</v>
      </c>
      <c r="AR89" s="17">
        <v>2.2999999999999998</v>
      </c>
      <c r="AS89" s="17">
        <v>0.8</v>
      </c>
      <c r="AT89" s="17">
        <v>1.4</v>
      </c>
      <c r="AU89" s="17" t="s">
        <v>25</v>
      </c>
      <c r="AV89" s="3"/>
    </row>
    <row r="90" spans="1:48" x14ac:dyDescent="0.25">
      <c r="A90" t="s">
        <v>204</v>
      </c>
      <c r="B90" t="s">
        <v>2</v>
      </c>
      <c r="C90" t="str">
        <f t="shared" si="12"/>
        <v>Goose Creek Gameland-2021</v>
      </c>
      <c r="D90" t="s">
        <v>275</v>
      </c>
      <c r="E90" t="s">
        <v>769</v>
      </c>
      <c r="F90" t="s">
        <v>275</v>
      </c>
      <c r="G90" t="s">
        <v>769</v>
      </c>
      <c r="H90" t="s">
        <v>778</v>
      </c>
      <c r="I90" t="s">
        <v>781</v>
      </c>
      <c r="J90" t="s">
        <v>780</v>
      </c>
      <c r="K90" s="3">
        <v>0.9</v>
      </c>
      <c r="L90" t="s">
        <v>607</v>
      </c>
      <c r="M90">
        <v>2021</v>
      </c>
      <c r="N90" s="2">
        <v>44413</v>
      </c>
      <c r="O90" s="3">
        <v>2</v>
      </c>
      <c r="P90" s="3">
        <v>2</v>
      </c>
      <c r="R90" s="3">
        <v>98</v>
      </c>
      <c r="T90" s="3">
        <v>86</v>
      </c>
      <c r="U90" s="3">
        <v>3</v>
      </c>
      <c r="V90" s="3">
        <v>3.9</v>
      </c>
      <c r="W90" s="3">
        <v>0.11</v>
      </c>
      <c r="X90" s="11">
        <v>6.35</v>
      </c>
      <c r="Y90" s="3">
        <v>5.1999999999999998E-3</v>
      </c>
      <c r="Z90" s="6">
        <f t="shared" si="19"/>
        <v>52</v>
      </c>
      <c r="AA90" s="3">
        <v>8.6</v>
      </c>
      <c r="AB90" s="11">
        <v>12.08</v>
      </c>
      <c r="AC90" s="3">
        <v>77.3</v>
      </c>
      <c r="AD90" s="3">
        <v>120</v>
      </c>
      <c r="AE90" s="11">
        <v>19</v>
      </c>
      <c r="AF90" s="11">
        <v>58</v>
      </c>
      <c r="AG90" s="11">
        <v>96</v>
      </c>
      <c r="AH90" s="3">
        <v>139</v>
      </c>
      <c r="AI90" s="84">
        <f t="shared" si="14"/>
        <v>6.3157894736842106</v>
      </c>
      <c r="AJ90" s="84">
        <f t="shared" si="15"/>
        <v>48</v>
      </c>
      <c r="AK90" s="84">
        <f t="shared" si="16"/>
        <v>60</v>
      </c>
      <c r="AL90" s="84">
        <f t="shared" si="17"/>
        <v>9.5</v>
      </c>
      <c r="AM90" s="84">
        <f t="shared" si="18"/>
        <v>6.3157894736842106</v>
      </c>
      <c r="AN90" s="31"/>
      <c r="AO90" s="31"/>
      <c r="AP90" s="31"/>
      <c r="AQ90" s="31"/>
      <c r="AR90" s="32"/>
      <c r="AS90" s="32"/>
      <c r="AT90" s="32"/>
      <c r="AU90" s="32"/>
    </row>
    <row r="91" spans="1:48" x14ac:dyDescent="0.25">
      <c r="A91" t="s">
        <v>204</v>
      </c>
      <c r="B91" t="s">
        <v>2</v>
      </c>
      <c r="C91" t="str">
        <f t="shared" si="12"/>
        <v>Goose Creek Gameland-2021</v>
      </c>
      <c r="D91" t="s">
        <v>275</v>
      </c>
      <c r="E91" t="s">
        <v>769</v>
      </c>
      <c r="F91" t="s">
        <v>275</v>
      </c>
      <c r="G91" t="s">
        <v>769</v>
      </c>
      <c r="H91" t="s">
        <v>778</v>
      </c>
      <c r="I91" t="s">
        <v>781</v>
      </c>
      <c r="J91" t="s">
        <v>780</v>
      </c>
      <c r="K91" s="3">
        <v>0.9</v>
      </c>
      <c r="L91" t="s">
        <v>607</v>
      </c>
      <c r="M91">
        <v>2021</v>
      </c>
      <c r="N91" s="2">
        <v>44413</v>
      </c>
      <c r="O91" s="3">
        <v>1</v>
      </c>
      <c r="P91" s="3" t="s">
        <v>651</v>
      </c>
      <c r="Q91" s="3" t="s">
        <v>651</v>
      </c>
      <c r="R91" s="3">
        <v>74</v>
      </c>
      <c r="T91" s="3">
        <v>35</v>
      </c>
      <c r="U91" s="3">
        <v>3</v>
      </c>
      <c r="V91" s="3">
        <v>4.4000000000000004</v>
      </c>
      <c r="W91" s="3">
        <v>0.17</v>
      </c>
      <c r="X91" s="11">
        <v>10.61</v>
      </c>
      <c r="Y91" s="3">
        <v>7.0000000000000001E-3</v>
      </c>
      <c r="Z91" s="6">
        <f t="shared" si="19"/>
        <v>70</v>
      </c>
      <c r="AA91" s="3">
        <v>9.3000000000000007</v>
      </c>
      <c r="AB91" s="11">
        <v>8.43</v>
      </c>
      <c r="AC91" s="3">
        <v>114.86</v>
      </c>
      <c r="AD91" s="3">
        <v>335</v>
      </c>
      <c r="AE91" s="11">
        <v>36</v>
      </c>
      <c r="AF91" s="11">
        <v>131</v>
      </c>
      <c r="AG91" s="11">
        <v>182</v>
      </c>
      <c r="AH91" s="3">
        <v>371</v>
      </c>
      <c r="AI91" s="84">
        <f t="shared" si="14"/>
        <v>9.3055555555555554</v>
      </c>
      <c r="AJ91" s="84">
        <f t="shared" si="15"/>
        <v>91</v>
      </c>
      <c r="AK91" s="84">
        <f t="shared" si="16"/>
        <v>167.5</v>
      </c>
      <c r="AL91" s="84">
        <f t="shared" si="17"/>
        <v>18</v>
      </c>
      <c r="AM91" s="84">
        <f t="shared" si="18"/>
        <v>9.3055555555555554</v>
      </c>
      <c r="AN91" s="31"/>
      <c r="AO91" s="31"/>
      <c r="AP91" s="31"/>
      <c r="AQ91" s="31"/>
      <c r="AR91" s="32"/>
      <c r="AS91" s="32"/>
      <c r="AT91" s="32"/>
      <c r="AU91" s="32"/>
    </row>
    <row r="92" spans="1:48" x14ac:dyDescent="0.25">
      <c r="A92" t="s">
        <v>204</v>
      </c>
      <c r="B92" t="s">
        <v>2</v>
      </c>
      <c r="C92" t="str">
        <f t="shared" si="12"/>
        <v>Goose Creek Gameland-2021</v>
      </c>
      <c r="D92" t="s">
        <v>275</v>
      </c>
      <c r="E92" t="s">
        <v>769</v>
      </c>
      <c r="F92" t="s">
        <v>275</v>
      </c>
      <c r="G92" t="s">
        <v>769</v>
      </c>
      <c r="H92" t="s">
        <v>778</v>
      </c>
      <c r="I92" t="s">
        <v>781</v>
      </c>
      <c r="J92" t="s">
        <v>780</v>
      </c>
      <c r="K92" s="3">
        <v>0.9</v>
      </c>
      <c r="L92" t="s">
        <v>607</v>
      </c>
      <c r="M92">
        <v>2021</v>
      </c>
      <c r="N92" s="2">
        <v>44413</v>
      </c>
      <c r="O92" s="3">
        <v>3</v>
      </c>
      <c r="P92" s="3">
        <v>3</v>
      </c>
      <c r="R92" s="3">
        <v>125</v>
      </c>
      <c r="T92" s="3">
        <v>111.5</v>
      </c>
      <c r="U92" s="3">
        <v>3</v>
      </c>
      <c r="V92" s="3">
        <v>4.5999999999999996</v>
      </c>
      <c r="W92" s="3">
        <v>0.15</v>
      </c>
      <c r="X92" s="11">
        <v>4.84</v>
      </c>
      <c r="Y92" s="3">
        <v>3.2000000000000002E-3</v>
      </c>
      <c r="Z92" s="6">
        <f t="shared" si="19"/>
        <v>32</v>
      </c>
      <c r="AA92" s="3">
        <v>4.2</v>
      </c>
      <c r="AB92" s="11">
        <v>15.33</v>
      </c>
      <c r="AC92" s="3">
        <v>112.44</v>
      </c>
      <c r="AD92" s="3">
        <v>195</v>
      </c>
      <c r="AE92" s="11">
        <v>20</v>
      </c>
      <c r="AF92" s="11">
        <v>47</v>
      </c>
      <c r="AG92" s="11">
        <v>106</v>
      </c>
      <c r="AH92" s="3">
        <v>215</v>
      </c>
      <c r="AI92" s="84">
        <f t="shared" si="14"/>
        <v>9.75</v>
      </c>
      <c r="AJ92" s="84">
        <f t="shared" si="15"/>
        <v>53</v>
      </c>
      <c r="AK92" s="84">
        <f t="shared" si="16"/>
        <v>97.5</v>
      </c>
      <c r="AL92" s="84">
        <f t="shared" si="17"/>
        <v>10</v>
      </c>
      <c r="AM92" s="84">
        <f t="shared" si="18"/>
        <v>9.75</v>
      </c>
      <c r="AN92" s="31"/>
      <c r="AO92" s="31"/>
      <c r="AP92" s="31"/>
      <c r="AQ92" s="31"/>
      <c r="AR92" s="32"/>
      <c r="AS92" s="32"/>
      <c r="AT92" s="32"/>
      <c r="AU92" s="32"/>
    </row>
    <row r="93" spans="1:48" x14ac:dyDescent="0.25">
      <c r="A93" t="s">
        <v>208</v>
      </c>
      <c r="B93" t="s">
        <v>205</v>
      </c>
      <c r="C93" t="str">
        <f t="shared" si="12"/>
        <v>Goose Creek SP N-2022</v>
      </c>
      <c r="D93" t="s">
        <v>275</v>
      </c>
      <c r="E93" t="s">
        <v>771</v>
      </c>
      <c r="F93" t="s">
        <v>275</v>
      </c>
      <c r="G93" t="s">
        <v>771</v>
      </c>
      <c r="H93" t="s">
        <v>782</v>
      </c>
      <c r="I93" t="s">
        <v>781</v>
      </c>
      <c r="J93" t="s">
        <v>783</v>
      </c>
      <c r="K93" s="3">
        <v>0.57999999999999996</v>
      </c>
      <c r="L93" t="s">
        <v>74</v>
      </c>
      <c r="M93">
        <v>2022</v>
      </c>
      <c r="O93" s="3">
        <v>1</v>
      </c>
      <c r="P93" s="3" t="s">
        <v>651</v>
      </c>
      <c r="Q93" s="3" t="s">
        <v>614</v>
      </c>
      <c r="S93" s="3">
        <v>18</v>
      </c>
      <c r="T93" s="3">
        <v>45.72</v>
      </c>
      <c r="V93" s="3">
        <v>6.1</v>
      </c>
      <c r="W93" s="3">
        <v>4.03</v>
      </c>
      <c r="X93" s="3">
        <v>30.65</v>
      </c>
      <c r="Y93" s="67">
        <v>6.7499999999999999E-3</v>
      </c>
      <c r="Z93" s="6">
        <f t="shared" si="19"/>
        <v>67.5</v>
      </c>
      <c r="AA93" s="3">
        <v>8.3000000000000007</v>
      </c>
      <c r="AB93" s="25">
        <v>515.65</v>
      </c>
      <c r="AC93" s="3">
        <v>2768.33</v>
      </c>
      <c r="AD93" s="3">
        <v>919</v>
      </c>
      <c r="AE93" s="3">
        <v>1118</v>
      </c>
      <c r="AF93" s="3">
        <v>122</v>
      </c>
      <c r="AG93" s="3">
        <v>2460</v>
      </c>
      <c r="AH93" s="3">
        <v>2037</v>
      </c>
      <c r="AI93" s="84">
        <f t="shared" si="14"/>
        <v>0.82200357781753131</v>
      </c>
      <c r="AJ93" s="84">
        <f t="shared" si="15"/>
        <v>1230</v>
      </c>
      <c r="AK93" s="84">
        <f t="shared" si="16"/>
        <v>459.5</v>
      </c>
      <c r="AL93" s="84">
        <f t="shared" si="17"/>
        <v>559</v>
      </c>
      <c r="AM93" s="84">
        <f t="shared" si="18"/>
        <v>0.82200357781753131</v>
      </c>
      <c r="AV93" t="s">
        <v>129</v>
      </c>
    </row>
    <row r="94" spans="1:48" s="19" customFormat="1" x14ac:dyDescent="0.25">
      <c r="A94" t="s">
        <v>208</v>
      </c>
      <c r="B94" t="s">
        <v>205</v>
      </c>
      <c r="C94" t="str">
        <f t="shared" si="12"/>
        <v>Goose Creek SP N-2009</v>
      </c>
      <c r="D94" t="s">
        <v>275</v>
      </c>
      <c r="E94" t="s">
        <v>771</v>
      </c>
      <c r="F94" t="s">
        <v>275</v>
      </c>
      <c r="G94" t="s">
        <v>771</v>
      </c>
      <c r="H94" t="s">
        <v>782</v>
      </c>
      <c r="I94" t="s">
        <v>781</v>
      </c>
      <c r="J94" t="s">
        <v>783</v>
      </c>
      <c r="K94" s="3">
        <v>0.57999999999999996</v>
      </c>
      <c r="L94" t="s">
        <v>74</v>
      </c>
      <c r="M94">
        <v>2009</v>
      </c>
      <c r="N94" s="2">
        <v>39940</v>
      </c>
      <c r="O94" s="3">
        <v>1</v>
      </c>
      <c r="P94" s="3" t="s">
        <v>651</v>
      </c>
      <c r="Q94" s="3" t="s">
        <v>651</v>
      </c>
      <c r="R94" s="27"/>
      <c r="S94" s="27"/>
      <c r="T94" s="3">
        <v>10</v>
      </c>
      <c r="U94" s="26"/>
      <c r="V94" s="3">
        <v>5.15</v>
      </c>
      <c r="W94" s="27"/>
      <c r="X94" s="3">
        <v>80.914999999999992</v>
      </c>
      <c r="Y94" s="3">
        <v>3.5000000000000001E-3</v>
      </c>
      <c r="Z94" s="6">
        <f t="shared" si="19"/>
        <v>35</v>
      </c>
      <c r="AA94" s="27"/>
      <c r="AB94" s="27"/>
      <c r="AC94" s="27"/>
      <c r="AD94" s="3">
        <v>1273.75</v>
      </c>
      <c r="AE94" s="3">
        <v>1546</v>
      </c>
      <c r="AF94" s="3">
        <v>354</v>
      </c>
      <c r="AG94" s="3">
        <v>4994.5</v>
      </c>
      <c r="AH94" s="3">
        <v>2819.75</v>
      </c>
      <c r="AI94" s="84">
        <f t="shared" si="14"/>
        <v>0.82390038809831823</v>
      </c>
      <c r="AJ94" s="84">
        <f t="shared" si="15"/>
        <v>2497.25</v>
      </c>
      <c r="AK94" s="84">
        <f t="shared" si="16"/>
        <v>636.875</v>
      </c>
      <c r="AL94" s="84">
        <f t="shared" si="17"/>
        <v>773</v>
      </c>
      <c r="AM94" s="84">
        <f t="shared" si="18"/>
        <v>0.82390038809831823</v>
      </c>
      <c r="AN94" s="26"/>
      <c r="AO94" s="26"/>
      <c r="AP94" s="26"/>
      <c r="AQ94" s="26"/>
      <c r="AR94" s="26"/>
      <c r="AS94" s="26"/>
      <c r="AT94" s="26"/>
      <c r="AU94" s="26"/>
      <c r="AV94" t="s">
        <v>129</v>
      </c>
    </row>
    <row r="95" spans="1:48" x14ac:dyDescent="0.25">
      <c r="A95" t="s">
        <v>208</v>
      </c>
      <c r="B95" t="s">
        <v>205</v>
      </c>
      <c r="C95" t="str">
        <f t="shared" si="12"/>
        <v>Goose Creek SP N-2022</v>
      </c>
      <c r="D95" t="s">
        <v>275</v>
      </c>
      <c r="E95" t="s">
        <v>771</v>
      </c>
      <c r="F95" t="s">
        <v>275</v>
      </c>
      <c r="G95" t="s">
        <v>771</v>
      </c>
      <c r="H95" t="s">
        <v>782</v>
      </c>
      <c r="I95" t="s">
        <v>781</v>
      </c>
      <c r="J95" t="s">
        <v>783</v>
      </c>
      <c r="K95" s="3">
        <v>0.57999999999999996</v>
      </c>
      <c r="L95" t="s">
        <v>74</v>
      </c>
      <c r="M95">
        <v>2022</v>
      </c>
      <c r="O95" s="3">
        <v>1</v>
      </c>
      <c r="P95" s="3" t="s">
        <v>651</v>
      </c>
      <c r="Q95" s="3" t="s">
        <v>608</v>
      </c>
      <c r="S95" s="3">
        <v>22</v>
      </c>
      <c r="T95" s="3">
        <v>55.88</v>
      </c>
      <c r="V95" s="3">
        <v>6.3</v>
      </c>
      <c r="W95" s="3">
        <v>3.03</v>
      </c>
      <c r="X95" s="3">
        <v>23.05</v>
      </c>
      <c r="Y95" s="67">
        <v>6.3E-3</v>
      </c>
      <c r="Z95" s="6">
        <f t="shared" si="19"/>
        <v>63</v>
      </c>
      <c r="AA95" s="3">
        <v>6.5</v>
      </c>
      <c r="AB95" s="25">
        <v>214.51</v>
      </c>
      <c r="AC95" s="3">
        <v>1726.96</v>
      </c>
      <c r="AD95" s="3">
        <v>765</v>
      </c>
      <c r="AE95" s="3">
        <v>919</v>
      </c>
      <c r="AF95" s="3">
        <v>90</v>
      </c>
      <c r="AG95" s="3">
        <v>1780</v>
      </c>
      <c r="AH95" s="3">
        <v>1684</v>
      </c>
      <c r="AI95" s="84">
        <f t="shared" si="14"/>
        <v>0.83242655059847659</v>
      </c>
      <c r="AJ95" s="84">
        <f t="shared" si="15"/>
        <v>890</v>
      </c>
      <c r="AK95" s="84">
        <f t="shared" si="16"/>
        <v>382.5</v>
      </c>
      <c r="AL95" s="84">
        <f t="shared" si="17"/>
        <v>459.5</v>
      </c>
      <c r="AM95" s="84">
        <f t="shared" si="18"/>
        <v>0.83242655059847659</v>
      </c>
      <c r="AV95" t="s">
        <v>129</v>
      </c>
    </row>
    <row r="96" spans="1:48" x14ac:dyDescent="0.25">
      <c r="A96" t="s">
        <v>208</v>
      </c>
      <c r="B96" t="s">
        <v>205</v>
      </c>
      <c r="C96" t="str">
        <f t="shared" si="12"/>
        <v>Goose Creek SP N-2022</v>
      </c>
      <c r="D96" t="s">
        <v>275</v>
      </c>
      <c r="E96" t="s">
        <v>771</v>
      </c>
      <c r="F96" t="s">
        <v>275</v>
      </c>
      <c r="G96" t="s">
        <v>771</v>
      </c>
      <c r="H96" t="s">
        <v>782</v>
      </c>
      <c r="I96" t="s">
        <v>781</v>
      </c>
      <c r="J96" t="s">
        <v>783</v>
      </c>
      <c r="K96" s="3">
        <v>0.57999999999999996</v>
      </c>
      <c r="L96" t="s">
        <v>74</v>
      </c>
      <c r="M96">
        <v>2022</v>
      </c>
      <c r="O96" s="3">
        <v>1</v>
      </c>
      <c r="P96" s="3" t="s">
        <v>651</v>
      </c>
      <c r="Q96" s="3" t="s">
        <v>617</v>
      </c>
      <c r="S96" s="3">
        <v>9</v>
      </c>
      <c r="T96" s="3">
        <v>22.86</v>
      </c>
      <c r="V96" s="3">
        <v>6</v>
      </c>
      <c r="W96" s="3">
        <v>4.05</v>
      </c>
      <c r="X96" s="3">
        <v>26.51</v>
      </c>
      <c r="Y96" s="67">
        <v>6.7499999999999999E-3</v>
      </c>
      <c r="Z96" s="6">
        <f t="shared" si="19"/>
        <v>67.5</v>
      </c>
      <c r="AA96" s="3">
        <v>7.2</v>
      </c>
      <c r="AB96" s="25">
        <v>650.07000000000005</v>
      </c>
      <c r="AC96" s="3">
        <v>2996.75</v>
      </c>
      <c r="AD96" s="3">
        <v>794</v>
      </c>
      <c r="AE96" s="3">
        <v>885</v>
      </c>
      <c r="AF96" s="3">
        <v>107</v>
      </c>
      <c r="AG96" s="3">
        <v>2181</v>
      </c>
      <c r="AH96" s="3">
        <v>1679</v>
      </c>
      <c r="AI96" s="84">
        <f t="shared" si="14"/>
        <v>0.89717514124293785</v>
      </c>
      <c r="AJ96" s="84">
        <f t="shared" si="15"/>
        <v>1090.5</v>
      </c>
      <c r="AK96" s="84">
        <f t="shared" si="16"/>
        <v>397</v>
      </c>
      <c r="AL96" s="84">
        <f t="shared" si="17"/>
        <v>442.5</v>
      </c>
      <c r="AM96" s="84">
        <f t="shared" si="18"/>
        <v>0.89717514124293785</v>
      </c>
      <c r="AV96" t="s">
        <v>129</v>
      </c>
    </row>
    <row r="97" spans="1:48" x14ac:dyDescent="0.25">
      <c r="A97" t="s">
        <v>208</v>
      </c>
      <c r="B97" t="s">
        <v>205</v>
      </c>
      <c r="C97" t="str">
        <f t="shared" si="12"/>
        <v>Goose Creek SP N-2022</v>
      </c>
      <c r="D97" t="s">
        <v>275</v>
      </c>
      <c r="E97" t="s">
        <v>771</v>
      </c>
      <c r="F97" t="s">
        <v>275</v>
      </c>
      <c r="G97" t="s">
        <v>771</v>
      </c>
      <c r="H97" t="s">
        <v>782</v>
      </c>
      <c r="I97" t="s">
        <v>781</v>
      </c>
      <c r="J97" t="s">
        <v>783</v>
      </c>
      <c r="K97" s="3">
        <v>0.57999999999999996</v>
      </c>
      <c r="L97" t="s">
        <v>74</v>
      </c>
      <c r="M97">
        <v>2022</v>
      </c>
      <c r="O97" s="3">
        <v>2</v>
      </c>
      <c r="P97" s="3">
        <v>2</v>
      </c>
      <c r="Q97" s="3" t="s">
        <v>633</v>
      </c>
      <c r="S97" s="3">
        <v>36</v>
      </c>
      <c r="T97" s="3">
        <v>91.44</v>
      </c>
      <c r="V97" s="3">
        <v>6.4</v>
      </c>
      <c r="W97" s="3">
        <v>0.84</v>
      </c>
      <c r="X97" s="3">
        <v>10.43</v>
      </c>
      <c r="Y97" s="67">
        <v>2.5999999999999999E-3</v>
      </c>
      <c r="Z97" s="6">
        <f t="shared" si="19"/>
        <v>26</v>
      </c>
      <c r="AA97" s="3">
        <v>5.0999999999999996</v>
      </c>
      <c r="AB97" s="25">
        <v>58.03</v>
      </c>
      <c r="AC97" s="3">
        <v>952.29</v>
      </c>
      <c r="AD97" s="3">
        <v>374</v>
      </c>
      <c r="AE97" s="3">
        <v>366</v>
      </c>
      <c r="AF97" s="3">
        <v>72</v>
      </c>
      <c r="AG97" s="3">
        <v>889</v>
      </c>
      <c r="AH97" s="3">
        <v>740</v>
      </c>
      <c r="AI97" s="84">
        <f t="shared" si="14"/>
        <v>1.0218579234972678</v>
      </c>
      <c r="AJ97" s="84">
        <f t="shared" si="15"/>
        <v>444.5</v>
      </c>
      <c r="AK97" s="84">
        <f t="shared" si="16"/>
        <v>187</v>
      </c>
      <c r="AL97" s="84">
        <f t="shared" si="17"/>
        <v>183</v>
      </c>
      <c r="AM97" s="84">
        <f t="shared" si="18"/>
        <v>1.0218579234972678</v>
      </c>
      <c r="AV97" t="s">
        <v>129</v>
      </c>
    </row>
    <row r="98" spans="1:48" x14ac:dyDescent="0.25">
      <c r="A98" t="s">
        <v>208</v>
      </c>
      <c r="B98" t="s">
        <v>205</v>
      </c>
      <c r="C98" t="str">
        <f t="shared" si="12"/>
        <v>Goose Creek SP N-2009</v>
      </c>
      <c r="D98" t="s">
        <v>275</v>
      </c>
      <c r="E98" t="s">
        <v>771</v>
      </c>
      <c r="F98" t="s">
        <v>275</v>
      </c>
      <c r="G98" t="s">
        <v>771</v>
      </c>
      <c r="H98" t="s">
        <v>782</v>
      </c>
      <c r="I98" t="s">
        <v>781</v>
      </c>
      <c r="J98" t="s">
        <v>783</v>
      </c>
      <c r="K98" s="3">
        <v>0.57999999999999996</v>
      </c>
      <c r="L98" t="s">
        <v>74</v>
      </c>
      <c r="M98">
        <v>2009</v>
      </c>
      <c r="N98" s="2">
        <v>39940</v>
      </c>
      <c r="O98" s="3">
        <v>2</v>
      </c>
      <c r="P98" s="3">
        <v>2</v>
      </c>
      <c r="Q98" s="3" t="s">
        <v>652</v>
      </c>
      <c r="R98" s="27"/>
      <c r="S98" s="27"/>
      <c r="T98" s="3">
        <v>50</v>
      </c>
      <c r="U98" s="26"/>
      <c r="V98" s="3">
        <v>5.8</v>
      </c>
      <c r="W98" s="27"/>
      <c r="X98" s="3">
        <v>18.03</v>
      </c>
      <c r="Y98" s="3">
        <v>2.3999999999999998E-3</v>
      </c>
      <c r="Z98" s="6">
        <f t="shared" si="19"/>
        <v>23.999999999999996</v>
      </c>
      <c r="AA98" s="27"/>
      <c r="AB98" s="27"/>
      <c r="AC98" s="27"/>
      <c r="AD98" s="3">
        <v>551</v>
      </c>
      <c r="AE98" s="3">
        <v>510</v>
      </c>
      <c r="AF98" s="3">
        <v>80</v>
      </c>
      <c r="AG98" s="3">
        <v>1378</v>
      </c>
      <c r="AH98" s="3">
        <v>1061</v>
      </c>
      <c r="AI98" s="84">
        <f t="shared" si="14"/>
        <v>1.080392156862745</v>
      </c>
      <c r="AJ98" s="84">
        <f t="shared" si="15"/>
        <v>689</v>
      </c>
      <c r="AK98" s="84">
        <f t="shared" si="16"/>
        <v>275.5</v>
      </c>
      <c r="AL98" s="84">
        <f t="shared" si="17"/>
        <v>255</v>
      </c>
      <c r="AM98" s="84">
        <f t="shared" si="18"/>
        <v>1.080392156862745</v>
      </c>
      <c r="AN98" s="26"/>
      <c r="AO98" s="26"/>
      <c r="AP98" s="26"/>
      <c r="AQ98" s="26"/>
      <c r="AR98" s="26"/>
      <c r="AS98" s="26"/>
      <c r="AT98" s="26"/>
      <c r="AU98" s="26"/>
      <c r="AV98" t="s">
        <v>129</v>
      </c>
    </row>
    <row r="99" spans="1:48" x14ac:dyDescent="0.25">
      <c r="A99" t="s">
        <v>208</v>
      </c>
      <c r="B99" t="s">
        <v>205</v>
      </c>
      <c r="C99" t="str">
        <f t="shared" si="12"/>
        <v>Goose Creek SP N-2022</v>
      </c>
      <c r="D99" t="s">
        <v>275</v>
      </c>
      <c r="E99" t="s">
        <v>771</v>
      </c>
      <c r="F99" t="s">
        <v>275</v>
      </c>
      <c r="G99" t="s">
        <v>771</v>
      </c>
      <c r="H99" t="s">
        <v>782</v>
      </c>
      <c r="I99" t="s">
        <v>781</v>
      </c>
      <c r="J99" t="s">
        <v>783</v>
      </c>
      <c r="K99" s="3">
        <v>0.57999999999999996</v>
      </c>
      <c r="L99" t="s">
        <v>74</v>
      </c>
      <c r="M99">
        <v>2022</v>
      </c>
      <c r="O99" s="3">
        <v>2</v>
      </c>
      <c r="P99" s="3">
        <v>2</v>
      </c>
      <c r="Q99" s="3" t="s">
        <v>632</v>
      </c>
      <c r="S99" s="3">
        <v>30</v>
      </c>
      <c r="T99" s="3">
        <v>76.2</v>
      </c>
      <c r="V99" s="3">
        <v>6.4</v>
      </c>
      <c r="W99" s="3">
        <v>0.85</v>
      </c>
      <c r="X99" s="3">
        <v>8.18</v>
      </c>
      <c r="Y99" s="67">
        <v>1.8500000000000001E-3</v>
      </c>
      <c r="Z99" s="6">
        <f t="shared" si="19"/>
        <v>18.5</v>
      </c>
      <c r="AA99" s="3">
        <v>3.1</v>
      </c>
      <c r="AB99" s="25">
        <v>109.05</v>
      </c>
      <c r="AC99" s="3">
        <v>777.55</v>
      </c>
      <c r="AD99" s="3">
        <v>313</v>
      </c>
      <c r="AE99" s="3">
        <v>286</v>
      </c>
      <c r="AF99" s="3">
        <v>40</v>
      </c>
      <c r="AG99" s="3">
        <v>687</v>
      </c>
      <c r="AH99" s="3">
        <v>599</v>
      </c>
      <c r="AI99" s="84">
        <f t="shared" si="14"/>
        <v>1.0944055944055944</v>
      </c>
      <c r="AJ99" s="84">
        <f t="shared" si="15"/>
        <v>343.5</v>
      </c>
      <c r="AK99" s="84">
        <f t="shared" si="16"/>
        <v>156.5</v>
      </c>
      <c r="AL99" s="84">
        <f t="shared" si="17"/>
        <v>143</v>
      </c>
      <c r="AM99" s="84">
        <f t="shared" si="18"/>
        <v>1.0944055944055944</v>
      </c>
      <c r="AV99" t="s">
        <v>129</v>
      </c>
    </row>
    <row r="100" spans="1:48" x14ac:dyDescent="0.25">
      <c r="A100" t="s">
        <v>208</v>
      </c>
      <c r="B100" t="s">
        <v>206</v>
      </c>
      <c r="C100" t="str">
        <f t="shared" si="12"/>
        <v>Goose Creek SP S-2022</v>
      </c>
      <c r="D100" t="s">
        <v>275</v>
      </c>
      <c r="E100" t="s">
        <v>771</v>
      </c>
      <c r="F100" t="s">
        <v>275</v>
      </c>
      <c r="G100" t="s">
        <v>771</v>
      </c>
      <c r="H100" t="s">
        <v>782</v>
      </c>
      <c r="I100" t="s">
        <v>781</v>
      </c>
      <c r="J100" t="s">
        <v>783</v>
      </c>
      <c r="K100" s="3">
        <v>0.4</v>
      </c>
      <c r="M100">
        <v>2022</v>
      </c>
      <c r="O100" s="3">
        <v>1</v>
      </c>
      <c r="P100" s="3" t="s">
        <v>651</v>
      </c>
      <c r="Q100" s="3" t="s">
        <v>618</v>
      </c>
      <c r="S100" s="79">
        <v>5</v>
      </c>
      <c r="T100" s="79">
        <v>12.7</v>
      </c>
      <c r="V100" s="3">
        <v>5.3</v>
      </c>
      <c r="W100" s="3">
        <v>3.86</v>
      </c>
      <c r="X100" s="3">
        <v>51.2</v>
      </c>
      <c r="Y100" s="3">
        <v>6.4999999999999997E-3</v>
      </c>
      <c r="Z100" s="6">
        <v>65</v>
      </c>
      <c r="AA100" s="3">
        <v>9.6999999999999993</v>
      </c>
      <c r="AB100" s="25">
        <v>396.65</v>
      </c>
      <c r="AC100" s="3">
        <v>3274.78</v>
      </c>
      <c r="AD100" s="3">
        <v>987</v>
      </c>
      <c r="AE100" s="3">
        <v>1137</v>
      </c>
      <c r="AF100" s="3">
        <v>207</v>
      </c>
      <c r="AG100" s="3">
        <v>3299</v>
      </c>
      <c r="AH100" s="3">
        <v>2124</v>
      </c>
      <c r="AI100" s="84">
        <f t="shared" si="14"/>
        <v>0.86807387862796836</v>
      </c>
      <c r="AJ100" s="84">
        <f t="shared" si="15"/>
        <v>1649.5</v>
      </c>
      <c r="AK100" s="84">
        <f t="shared" si="16"/>
        <v>493.5</v>
      </c>
      <c r="AL100" s="84">
        <f t="shared" si="17"/>
        <v>568.5</v>
      </c>
      <c r="AM100" s="84">
        <f t="shared" si="18"/>
        <v>0.86807387862796836</v>
      </c>
      <c r="AV100" t="s">
        <v>129</v>
      </c>
    </row>
    <row r="101" spans="1:48" x14ac:dyDescent="0.25">
      <c r="A101" t="s">
        <v>208</v>
      </c>
      <c r="B101" t="s">
        <v>206</v>
      </c>
      <c r="C101" t="str">
        <f t="shared" si="12"/>
        <v>Goose Creek SP S-2009</v>
      </c>
      <c r="D101" t="s">
        <v>275</v>
      </c>
      <c r="E101" t="s">
        <v>771</v>
      </c>
      <c r="F101" t="s">
        <v>275</v>
      </c>
      <c r="G101" t="s">
        <v>771</v>
      </c>
      <c r="H101" t="s">
        <v>782</v>
      </c>
      <c r="I101" t="s">
        <v>781</v>
      </c>
      <c r="J101" t="s">
        <v>783</v>
      </c>
      <c r="K101" s="3">
        <v>0.4</v>
      </c>
      <c r="L101" t="s">
        <v>75</v>
      </c>
      <c r="M101">
        <v>2009</v>
      </c>
      <c r="N101" s="2">
        <v>39940</v>
      </c>
      <c r="O101" s="3">
        <v>1</v>
      </c>
      <c r="P101" s="3" t="s">
        <v>651</v>
      </c>
      <c r="Q101" s="3" t="s">
        <v>651</v>
      </c>
      <c r="R101" s="27"/>
      <c r="S101" s="27"/>
      <c r="T101" s="3">
        <v>10</v>
      </c>
      <c r="U101" s="26"/>
      <c r="V101" s="3">
        <v>4.63</v>
      </c>
      <c r="W101" s="27"/>
      <c r="X101" s="3">
        <v>18.547499999999999</v>
      </c>
      <c r="Y101" s="3">
        <v>3.0625000000000001E-3</v>
      </c>
      <c r="Z101" s="6">
        <f>Y101*10000</f>
        <v>30.625</v>
      </c>
      <c r="AA101" s="27"/>
      <c r="AB101" s="27"/>
      <c r="AC101" s="27"/>
      <c r="AD101" s="3">
        <v>318.75</v>
      </c>
      <c r="AE101" s="3">
        <v>280.5</v>
      </c>
      <c r="AF101" s="3">
        <v>90</v>
      </c>
      <c r="AG101" s="3">
        <v>788.75</v>
      </c>
      <c r="AH101" s="3">
        <v>599.25</v>
      </c>
      <c r="AI101" s="84">
        <f t="shared" si="14"/>
        <v>1.1363636363636365</v>
      </c>
      <c r="AJ101" s="84">
        <f t="shared" si="15"/>
        <v>394.375</v>
      </c>
      <c r="AK101" s="84">
        <f t="shared" si="16"/>
        <v>159.375</v>
      </c>
      <c r="AL101" s="84">
        <f t="shared" si="17"/>
        <v>140.25</v>
      </c>
      <c r="AM101" s="84">
        <f t="shared" si="18"/>
        <v>1.1363636363636365</v>
      </c>
      <c r="AN101" s="26"/>
      <c r="AO101" s="26"/>
      <c r="AP101" s="26"/>
      <c r="AQ101" s="26"/>
      <c r="AR101" s="26"/>
      <c r="AS101" s="26"/>
      <c r="AT101" s="26"/>
      <c r="AU101" s="26"/>
      <c r="AV101" t="s">
        <v>129</v>
      </c>
    </row>
    <row r="102" spans="1:48" x14ac:dyDescent="0.25">
      <c r="A102" t="s">
        <v>208</v>
      </c>
      <c r="B102" t="s">
        <v>206</v>
      </c>
      <c r="C102" t="str">
        <f t="shared" si="12"/>
        <v>Goose Creek SP S-2022</v>
      </c>
      <c r="D102" t="s">
        <v>275</v>
      </c>
      <c r="E102" t="s">
        <v>771</v>
      </c>
      <c r="F102" t="s">
        <v>275</v>
      </c>
      <c r="G102" t="s">
        <v>771</v>
      </c>
      <c r="H102" t="s">
        <v>782</v>
      </c>
      <c r="I102" t="s">
        <v>781</v>
      </c>
      <c r="J102" t="s">
        <v>783</v>
      </c>
      <c r="K102" s="3">
        <v>0.4</v>
      </c>
      <c r="M102">
        <v>2022</v>
      </c>
      <c r="O102" s="3">
        <v>2</v>
      </c>
      <c r="P102" s="3">
        <v>2</v>
      </c>
      <c r="Q102" s="3" t="s">
        <v>715</v>
      </c>
      <c r="S102" s="79">
        <v>29</v>
      </c>
      <c r="T102" s="79">
        <v>73.66</v>
      </c>
      <c r="V102" s="3">
        <v>5.9</v>
      </c>
      <c r="W102" s="3">
        <v>0.79</v>
      </c>
      <c r="X102" s="3">
        <v>9.58</v>
      </c>
      <c r="Y102" s="3">
        <v>2.0999999999999999E-3</v>
      </c>
      <c r="Z102" s="6">
        <v>21</v>
      </c>
      <c r="AA102" s="3">
        <v>3.1</v>
      </c>
      <c r="AB102" s="25">
        <v>160.22</v>
      </c>
      <c r="AC102" s="3">
        <v>787.65</v>
      </c>
      <c r="AD102" s="3">
        <v>342</v>
      </c>
      <c r="AE102" s="3">
        <v>253</v>
      </c>
      <c r="AF102" s="3">
        <v>67</v>
      </c>
      <c r="AG102" s="3">
        <v>766</v>
      </c>
      <c r="AH102" s="3">
        <v>595</v>
      </c>
      <c r="AI102" s="84">
        <f t="shared" si="14"/>
        <v>1.3517786561264822</v>
      </c>
      <c r="AJ102" s="84">
        <f t="shared" si="15"/>
        <v>383</v>
      </c>
      <c r="AK102" s="84">
        <f t="shared" si="16"/>
        <v>171</v>
      </c>
      <c r="AL102" s="84">
        <f t="shared" si="17"/>
        <v>126.5</v>
      </c>
      <c r="AM102" s="84">
        <f t="shared" si="18"/>
        <v>1.3517786561264822</v>
      </c>
      <c r="AV102" t="s">
        <v>129</v>
      </c>
    </row>
    <row r="103" spans="1:48" x14ac:dyDescent="0.25">
      <c r="A103" t="s">
        <v>208</v>
      </c>
      <c r="B103" t="s">
        <v>206</v>
      </c>
      <c r="C103" t="str">
        <f t="shared" si="12"/>
        <v>Goose Creek SP S-2022</v>
      </c>
      <c r="D103" t="s">
        <v>275</v>
      </c>
      <c r="E103" t="s">
        <v>771</v>
      </c>
      <c r="F103" t="s">
        <v>275</v>
      </c>
      <c r="G103" t="s">
        <v>771</v>
      </c>
      <c r="H103" t="s">
        <v>782</v>
      </c>
      <c r="I103" t="s">
        <v>781</v>
      </c>
      <c r="J103" t="s">
        <v>783</v>
      </c>
      <c r="K103" s="3">
        <v>0.4</v>
      </c>
      <c r="M103">
        <v>2022</v>
      </c>
      <c r="O103" s="3">
        <v>1</v>
      </c>
      <c r="P103" s="3" t="s">
        <v>651</v>
      </c>
      <c r="Q103" s="3" t="s">
        <v>713</v>
      </c>
      <c r="S103" s="79">
        <v>13</v>
      </c>
      <c r="T103" s="79">
        <v>33.020000000000003</v>
      </c>
      <c r="V103" s="3">
        <v>5.8</v>
      </c>
      <c r="W103" s="3">
        <v>0.63</v>
      </c>
      <c r="X103" s="3">
        <v>8.4700000000000006</v>
      </c>
      <c r="Y103" s="3">
        <v>1.75E-3</v>
      </c>
      <c r="Z103" s="6">
        <v>17.5</v>
      </c>
      <c r="AA103" s="3">
        <v>1.4</v>
      </c>
      <c r="AB103" s="25">
        <v>153.31</v>
      </c>
      <c r="AC103" s="3">
        <v>611.76</v>
      </c>
      <c r="AD103" s="3">
        <v>272</v>
      </c>
      <c r="AE103" s="3">
        <v>199</v>
      </c>
      <c r="AF103" s="3">
        <v>44</v>
      </c>
      <c r="AG103" s="3">
        <v>706</v>
      </c>
      <c r="AH103" s="3">
        <v>471</v>
      </c>
      <c r="AI103" s="84">
        <f t="shared" si="14"/>
        <v>1.3668341708542713</v>
      </c>
      <c r="AJ103" s="84">
        <f t="shared" si="15"/>
        <v>353</v>
      </c>
      <c r="AK103" s="84">
        <f t="shared" si="16"/>
        <v>136</v>
      </c>
      <c r="AL103" s="84">
        <f t="shared" si="17"/>
        <v>99.5</v>
      </c>
      <c r="AM103" s="84">
        <f t="shared" si="18"/>
        <v>1.3668341708542713</v>
      </c>
      <c r="AV103" t="s">
        <v>129</v>
      </c>
    </row>
    <row r="104" spans="1:48" x14ac:dyDescent="0.25">
      <c r="A104" t="s">
        <v>208</v>
      </c>
      <c r="B104" t="s">
        <v>206</v>
      </c>
      <c r="C104" t="str">
        <f t="shared" si="12"/>
        <v>Goose Creek SP S-2022</v>
      </c>
      <c r="D104" t="s">
        <v>275</v>
      </c>
      <c r="E104" t="s">
        <v>771</v>
      </c>
      <c r="F104" t="s">
        <v>275</v>
      </c>
      <c r="G104" t="s">
        <v>771</v>
      </c>
      <c r="H104" t="s">
        <v>782</v>
      </c>
      <c r="I104" t="s">
        <v>781</v>
      </c>
      <c r="J104" t="s">
        <v>783</v>
      </c>
      <c r="K104" s="3">
        <v>0.4</v>
      </c>
      <c r="M104">
        <v>2022</v>
      </c>
      <c r="O104" s="3">
        <v>2</v>
      </c>
      <c r="P104" s="3">
        <v>2</v>
      </c>
      <c r="Q104" s="3" t="s">
        <v>714</v>
      </c>
      <c r="S104" s="79">
        <v>17</v>
      </c>
      <c r="T104" s="79">
        <v>43.18</v>
      </c>
      <c r="V104" s="3">
        <v>6</v>
      </c>
      <c r="W104" s="3">
        <v>0.56000000000000005</v>
      </c>
      <c r="X104" s="3">
        <v>5.54</v>
      </c>
      <c r="Y104" s="3">
        <v>6.4999999999999997E-4</v>
      </c>
      <c r="Z104" s="6">
        <v>6.5</v>
      </c>
      <c r="AA104" s="3">
        <v>1.2</v>
      </c>
      <c r="AB104" s="25">
        <v>137.69999999999999</v>
      </c>
      <c r="AC104" s="3">
        <v>555.76</v>
      </c>
      <c r="AD104" s="3">
        <v>204</v>
      </c>
      <c r="AE104" s="3">
        <v>127</v>
      </c>
      <c r="AF104" s="3">
        <v>36</v>
      </c>
      <c r="AG104" s="3">
        <v>515</v>
      </c>
      <c r="AH104" s="3">
        <v>331</v>
      </c>
      <c r="AI104" s="84">
        <f t="shared" si="14"/>
        <v>1.6062992125984252</v>
      </c>
      <c r="AJ104" s="84">
        <f t="shared" si="15"/>
        <v>257.5</v>
      </c>
      <c r="AK104" s="84">
        <f t="shared" si="16"/>
        <v>102</v>
      </c>
      <c r="AL104" s="84">
        <f t="shared" si="17"/>
        <v>63.5</v>
      </c>
      <c r="AM104" s="84">
        <f t="shared" si="18"/>
        <v>1.6062992125984252</v>
      </c>
      <c r="AV104" t="s">
        <v>129</v>
      </c>
    </row>
    <row r="105" spans="1:48" x14ac:dyDescent="0.25">
      <c r="A105" t="s">
        <v>208</v>
      </c>
      <c r="B105" t="s">
        <v>206</v>
      </c>
      <c r="C105" t="str">
        <f t="shared" si="12"/>
        <v>Goose Creek SP S-2009</v>
      </c>
      <c r="D105" t="s">
        <v>275</v>
      </c>
      <c r="E105" t="s">
        <v>771</v>
      </c>
      <c r="F105" t="s">
        <v>275</v>
      </c>
      <c r="G105" t="s">
        <v>771</v>
      </c>
      <c r="H105" t="s">
        <v>782</v>
      </c>
      <c r="I105" t="s">
        <v>781</v>
      </c>
      <c r="J105" t="s">
        <v>783</v>
      </c>
      <c r="K105" s="3">
        <v>0.4</v>
      </c>
      <c r="L105" t="s">
        <v>75</v>
      </c>
      <c r="M105">
        <v>2009</v>
      </c>
      <c r="N105" s="2">
        <v>39940</v>
      </c>
      <c r="O105" s="3">
        <v>2</v>
      </c>
      <c r="P105" s="3">
        <v>2</v>
      </c>
      <c r="Q105" s="3" t="s">
        <v>652</v>
      </c>
      <c r="R105" s="27"/>
      <c r="S105" s="27"/>
      <c r="T105" s="3">
        <v>50</v>
      </c>
      <c r="U105" s="26"/>
      <c r="V105" s="3">
        <v>4.5999999999999996</v>
      </c>
      <c r="W105" s="27"/>
      <c r="X105" s="3">
        <v>11.18</v>
      </c>
      <c r="Y105" s="3">
        <v>1.1999999999999999E-3</v>
      </c>
      <c r="Z105" s="6">
        <f>Y105*10000</f>
        <v>11.999999999999998</v>
      </c>
      <c r="AA105" s="27"/>
      <c r="AB105" s="27"/>
      <c r="AC105" s="27"/>
      <c r="AD105" s="3">
        <v>199</v>
      </c>
      <c r="AE105" s="3">
        <v>122</v>
      </c>
      <c r="AF105" s="3">
        <v>37</v>
      </c>
      <c r="AG105" s="3">
        <v>513</v>
      </c>
      <c r="AH105" s="3">
        <v>321</v>
      </c>
      <c r="AI105" s="84">
        <f t="shared" si="14"/>
        <v>1.6311475409836065</v>
      </c>
      <c r="AJ105" s="84">
        <f t="shared" si="15"/>
        <v>256.5</v>
      </c>
      <c r="AK105" s="84">
        <f t="shared" si="16"/>
        <v>99.5</v>
      </c>
      <c r="AL105" s="84">
        <f t="shared" si="17"/>
        <v>61</v>
      </c>
      <c r="AM105" s="84">
        <f t="shared" si="18"/>
        <v>1.6311475409836065</v>
      </c>
      <c r="AN105" s="26"/>
      <c r="AO105" s="26"/>
      <c r="AP105" s="26"/>
      <c r="AQ105" s="26"/>
      <c r="AR105" s="26"/>
      <c r="AS105" s="26"/>
      <c r="AT105" s="26"/>
      <c r="AU105" s="26"/>
      <c r="AV105" t="s">
        <v>129</v>
      </c>
    </row>
    <row r="106" spans="1:48" s="19" customFormat="1" x14ac:dyDescent="0.25">
      <c r="A106" t="s">
        <v>208</v>
      </c>
      <c r="B106" t="s">
        <v>206</v>
      </c>
      <c r="C106" t="str">
        <f t="shared" si="12"/>
        <v>Goose Creek SP S-2022</v>
      </c>
      <c r="D106" t="s">
        <v>275</v>
      </c>
      <c r="E106" t="s">
        <v>771</v>
      </c>
      <c r="F106" t="s">
        <v>275</v>
      </c>
      <c r="G106" t="s">
        <v>771</v>
      </c>
      <c r="H106" t="s">
        <v>782</v>
      </c>
      <c r="I106" t="s">
        <v>781</v>
      </c>
      <c r="J106" t="s">
        <v>783</v>
      </c>
      <c r="K106" s="3">
        <v>0.4</v>
      </c>
      <c r="L106"/>
      <c r="M106">
        <v>2022</v>
      </c>
      <c r="N106"/>
      <c r="O106" s="3">
        <v>2</v>
      </c>
      <c r="P106" s="3">
        <v>2</v>
      </c>
      <c r="Q106" s="3" t="s">
        <v>716</v>
      </c>
      <c r="R106" s="3"/>
      <c r="S106" s="79">
        <v>39</v>
      </c>
      <c r="T106" s="79">
        <v>99.06</v>
      </c>
      <c r="U106" s="3"/>
      <c r="V106" s="3">
        <v>5.8</v>
      </c>
      <c r="W106" s="3">
        <v>0.66</v>
      </c>
      <c r="X106" s="3">
        <v>7.33</v>
      </c>
      <c r="Y106" s="3">
        <v>1.4499999999999999E-3</v>
      </c>
      <c r="Z106" s="6">
        <v>14.5</v>
      </c>
      <c r="AA106" s="3">
        <v>3.3</v>
      </c>
      <c r="AB106" s="25">
        <v>159.38999999999999</v>
      </c>
      <c r="AC106" s="3">
        <v>634.97</v>
      </c>
      <c r="AD106" s="3">
        <v>293</v>
      </c>
      <c r="AE106" s="3">
        <v>167</v>
      </c>
      <c r="AF106" s="3">
        <v>56</v>
      </c>
      <c r="AG106" s="3">
        <v>544</v>
      </c>
      <c r="AH106" s="3">
        <v>460</v>
      </c>
      <c r="AI106" s="84">
        <f t="shared" si="14"/>
        <v>1.7544910179640718</v>
      </c>
      <c r="AJ106" s="84">
        <f t="shared" si="15"/>
        <v>272</v>
      </c>
      <c r="AK106" s="84">
        <f t="shared" si="16"/>
        <v>146.5</v>
      </c>
      <c r="AL106" s="84">
        <f t="shared" si="17"/>
        <v>83.5</v>
      </c>
      <c r="AM106" s="84">
        <f t="shared" si="18"/>
        <v>1.7544910179640718</v>
      </c>
      <c r="AN106"/>
      <c r="AO106"/>
      <c r="AP106"/>
      <c r="AQ106"/>
      <c r="AR106"/>
      <c r="AS106"/>
      <c r="AT106"/>
      <c r="AU106"/>
      <c r="AV106" t="s">
        <v>129</v>
      </c>
    </row>
    <row r="107" spans="1:48" x14ac:dyDescent="0.25">
      <c r="A107" t="s">
        <v>216</v>
      </c>
      <c r="B107" t="s">
        <v>209</v>
      </c>
      <c r="C107" t="str">
        <f t="shared" si="12"/>
        <v>GRFOR-2016</v>
      </c>
      <c r="D107" t="s">
        <v>275</v>
      </c>
      <c r="E107" t="s">
        <v>771</v>
      </c>
      <c r="F107" t="s">
        <v>275</v>
      </c>
      <c r="G107" t="s">
        <v>771</v>
      </c>
      <c r="H107" t="s">
        <v>782</v>
      </c>
      <c r="I107" t="s">
        <v>781</v>
      </c>
      <c r="J107" t="s">
        <v>783</v>
      </c>
      <c r="K107" s="3">
        <v>0</v>
      </c>
      <c r="L107" t="s">
        <v>350</v>
      </c>
      <c r="M107">
        <v>2016</v>
      </c>
      <c r="O107" s="3">
        <v>1</v>
      </c>
      <c r="P107" s="3" t="s">
        <v>651</v>
      </c>
      <c r="T107" s="3">
        <v>10</v>
      </c>
      <c r="V107" s="3">
        <v>4.4000000000000004</v>
      </c>
      <c r="X107" s="3">
        <v>25.35</v>
      </c>
      <c r="Y107" s="67">
        <v>7.0000000000000001E-3</v>
      </c>
      <c r="Z107" s="6">
        <f t="shared" ref="Z107:Z153" si="20">Y107*10000</f>
        <v>70</v>
      </c>
      <c r="AD107" s="3">
        <v>432</v>
      </c>
      <c r="AE107" s="3">
        <v>467</v>
      </c>
      <c r="AF107" s="3">
        <v>62</v>
      </c>
      <c r="AG107" s="3">
        <v>656</v>
      </c>
      <c r="AH107" s="3">
        <v>899</v>
      </c>
      <c r="AI107" s="84">
        <f t="shared" si="14"/>
        <v>0.92505353319057815</v>
      </c>
      <c r="AJ107" s="84">
        <f t="shared" si="15"/>
        <v>328</v>
      </c>
      <c r="AK107" s="84">
        <f t="shared" si="16"/>
        <v>216</v>
      </c>
      <c r="AL107" s="84">
        <f t="shared" si="17"/>
        <v>233.5</v>
      </c>
      <c r="AM107" s="84">
        <f t="shared" si="18"/>
        <v>0.92505353319057815</v>
      </c>
    </row>
    <row r="108" spans="1:48" x14ac:dyDescent="0.25">
      <c r="A108" t="s">
        <v>216</v>
      </c>
      <c r="B108" t="s">
        <v>209</v>
      </c>
      <c r="C108" t="str">
        <f t="shared" si="12"/>
        <v>GRFOR-2016</v>
      </c>
      <c r="D108" t="s">
        <v>275</v>
      </c>
      <c r="E108" t="s">
        <v>771</v>
      </c>
      <c r="F108" t="s">
        <v>275</v>
      </c>
      <c r="G108" t="s">
        <v>771</v>
      </c>
      <c r="H108" t="s">
        <v>782</v>
      </c>
      <c r="I108" t="s">
        <v>781</v>
      </c>
      <c r="J108" t="s">
        <v>783</v>
      </c>
      <c r="K108" s="3">
        <v>0</v>
      </c>
      <c r="L108" t="s">
        <v>352</v>
      </c>
      <c r="M108">
        <v>2016</v>
      </c>
      <c r="O108" s="3">
        <v>1</v>
      </c>
      <c r="P108" s="3" t="s">
        <v>651</v>
      </c>
      <c r="T108" s="3">
        <v>10</v>
      </c>
      <c r="V108" s="3">
        <v>4.5</v>
      </c>
      <c r="X108" s="3">
        <v>23.48</v>
      </c>
      <c r="Y108" s="67">
        <v>7.0000000000000001E-3</v>
      </c>
      <c r="Z108" s="6">
        <f t="shared" si="20"/>
        <v>70</v>
      </c>
      <c r="AD108" s="3">
        <v>356</v>
      </c>
      <c r="AE108" s="3">
        <v>371</v>
      </c>
      <c r="AF108" s="3">
        <v>52</v>
      </c>
      <c r="AG108" s="3">
        <v>503</v>
      </c>
      <c r="AH108" s="3">
        <v>727</v>
      </c>
      <c r="AI108" s="84">
        <f t="shared" si="14"/>
        <v>0.95956873315363878</v>
      </c>
      <c r="AJ108" s="84">
        <f t="shared" si="15"/>
        <v>251.5</v>
      </c>
      <c r="AK108" s="84">
        <f t="shared" si="16"/>
        <v>178</v>
      </c>
      <c r="AL108" s="84">
        <f t="shared" si="17"/>
        <v>185.5</v>
      </c>
      <c r="AM108" s="84">
        <f t="shared" si="18"/>
        <v>0.95956873315363878</v>
      </c>
    </row>
    <row r="109" spans="1:48" x14ac:dyDescent="0.25">
      <c r="A109" t="s">
        <v>216</v>
      </c>
      <c r="B109" t="s">
        <v>209</v>
      </c>
      <c r="C109" t="str">
        <f t="shared" si="12"/>
        <v>GRFOR-2016</v>
      </c>
      <c r="D109" t="s">
        <v>275</v>
      </c>
      <c r="E109" t="s">
        <v>771</v>
      </c>
      <c r="F109" t="s">
        <v>275</v>
      </c>
      <c r="G109" t="s">
        <v>771</v>
      </c>
      <c r="H109" t="s">
        <v>782</v>
      </c>
      <c r="I109" t="s">
        <v>781</v>
      </c>
      <c r="J109" t="s">
        <v>783</v>
      </c>
      <c r="K109" s="3">
        <v>0</v>
      </c>
      <c r="L109" t="s">
        <v>349</v>
      </c>
      <c r="M109">
        <v>2016</v>
      </c>
      <c r="O109" s="3">
        <v>1</v>
      </c>
      <c r="P109" s="3" t="s">
        <v>651</v>
      </c>
      <c r="T109" s="3">
        <v>10</v>
      </c>
      <c r="V109" s="3">
        <v>4.8</v>
      </c>
      <c r="X109" s="3">
        <v>23.53</v>
      </c>
      <c r="Y109" s="67">
        <v>7.0000000000000001E-3</v>
      </c>
      <c r="Z109" s="6">
        <f t="shared" si="20"/>
        <v>70</v>
      </c>
      <c r="AD109" s="3">
        <v>432</v>
      </c>
      <c r="AE109" s="3">
        <v>444</v>
      </c>
      <c r="AF109" s="3">
        <v>54</v>
      </c>
      <c r="AG109" s="3">
        <v>566</v>
      </c>
      <c r="AH109" s="3">
        <v>876</v>
      </c>
      <c r="AI109" s="84">
        <f t="shared" si="14"/>
        <v>0.97297297297297303</v>
      </c>
      <c r="AJ109" s="84">
        <f t="shared" si="15"/>
        <v>283</v>
      </c>
      <c r="AK109" s="84">
        <f t="shared" si="16"/>
        <v>216</v>
      </c>
      <c r="AL109" s="84">
        <f t="shared" si="17"/>
        <v>222</v>
      </c>
      <c r="AM109" s="84">
        <f t="shared" si="18"/>
        <v>0.97297297297297303</v>
      </c>
    </row>
    <row r="110" spans="1:48" x14ac:dyDescent="0.25">
      <c r="A110" t="s">
        <v>216</v>
      </c>
      <c r="B110" t="s">
        <v>209</v>
      </c>
      <c r="C110" t="str">
        <f t="shared" si="12"/>
        <v>GRFOR-2004</v>
      </c>
      <c r="D110" t="s">
        <v>275</v>
      </c>
      <c r="E110" t="s">
        <v>771</v>
      </c>
      <c r="F110" t="s">
        <v>275</v>
      </c>
      <c r="G110" t="s">
        <v>771</v>
      </c>
      <c r="H110" t="s">
        <v>782</v>
      </c>
      <c r="I110" t="s">
        <v>781</v>
      </c>
      <c r="J110" t="s">
        <v>783</v>
      </c>
      <c r="K110" s="3">
        <v>0</v>
      </c>
      <c r="L110" t="s">
        <v>349</v>
      </c>
      <c r="M110">
        <v>2004</v>
      </c>
      <c r="O110" s="3">
        <v>1</v>
      </c>
      <c r="P110" s="3" t="s">
        <v>651</v>
      </c>
      <c r="T110" s="3">
        <v>10</v>
      </c>
      <c r="V110" s="3">
        <v>4.5</v>
      </c>
      <c r="X110" s="3">
        <v>32.94</v>
      </c>
      <c r="Y110" s="67">
        <v>7.0000000000000001E-3</v>
      </c>
      <c r="Z110" s="6">
        <f t="shared" si="20"/>
        <v>70</v>
      </c>
      <c r="AD110" s="3">
        <v>585</v>
      </c>
      <c r="AE110" s="3">
        <v>586</v>
      </c>
      <c r="AF110" s="3">
        <v>180</v>
      </c>
      <c r="AG110" s="3">
        <v>871</v>
      </c>
      <c r="AH110" s="3">
        <v>1171</v>
      </c>
      <c r="AI110" s="84">
        <f t="shared" si="14"/>
        <v>0.99829351535836175</v>
      </c>
      <c r="AJ110" s="84">
        <f t="shared" si="15"/>
        <v>435.5</v>
      </c>
      <c r="AK110" s="84">
        <f t="shared" si="16"/>
        <v>292.5</v>
      </c>
      <c r="AL110" s="84">
        <f t="shared" si="17"/>
        <v>293</v>
      </c>
      <c r="AM110" s="84">
        <f t="shared" si="18"/>
        <v>0.99829351535836175</v>
      </c>
    </row>
    <row r="111" spans="1:48" x14ac:dyDescent="0.25">
      <c r="A111" t="s">
        <v>216</v>
      </c>
      <c r="B111" t="s">
        <v>209</v>
      </c>
      <c r="C111" t="str">
        <f t="shared" si="12"/>
        <v>GRFOR-2004</v>
      </c>
      <c r="D111" t="s">
        <v>275</v>
      </c>
      <c r="E111" t="s">
        <v>771</v>
      </c>
      <c r="F111" t="s">
        <v>275</v>
      </c>
      <c r="G111" t="s">
        <v>771</v>
      </c>
      <c r="H111" t="s">
        <v>782</v>
      </c>
      <c r="I111" t="s">
        <v>781</v>
      </c>
      <c r="J111" t="s">
        <v>783</v>
      </c>
      <c r="K111" s="3">
        <v>0</v>
      </c>
      <c r="L111" t="s">
        <v>148</v>
      </c>
      <c r="M111">
        <v>2004</v>
      </c>
      <c r="O111" s="3">
        <v>1</v>
      </c>
      <c r="P111" s="3" t="s">
        <v>651</v>
      </c>
      <c r="T111" s="3">
        <v>10</v>
      </c>
      <c r="V111" s="3">
        <v>4.5</v>
      </c>
      <c r="X111" s="3">
        <v>31.83</v>
      </c>
      <c r="Y111" s="67">
        <v>7.0000000000000001E-3</v>
      </c>
      <c r="Z111" s="6">
        <f t="shared" si="20"/>
        <v>70</v>
      </c>
      <c r="AD111" s="3">
        <v>549</v>
      </c>
      <c r="AE111" s="3">
        <v>537</v>
      </c>
      <c r="AF111" s="3">
        <v>129</v>
      </c>
      <c r="AG111" s="3">
        <v>943</v>
      </c>
      <c r="AH111" s="3">
        <v>1086</v>
      </c>
      <c r="AI111" s="84">
        <f t="shared" si="14"/>
        <v>1.0223463687150838</v>
      </c>
      <c r="AJ111" s="84">
        <f t="shared" si="15"/>
        <v>471.5</v>
      </c>
      <c r="AK111" s="84">
        <f t="shared" si="16"/>
        <v>274.5</v>
      </c>
      <c r="AL111" s="84">
        <f t="shared" si="17"/>
        <v>268.5</v>
      </c>
      <c r="AM111" s="84">
        <f t="shared" si="18"/>
        <v>1.0223463687150838</v>
      </c>
    </row>
    <row r="112" spans="1:48" x14ac:dyDescent="0.25">
      <c r="A112" t="s">
        <v>216</v>
      </c>
      <c r="B112" t="s">
        <v>209</v>
      </c>
      <c r="C112" t="str">
        <f t="shared" si="12"/>
        <v>GRFOR-2016</v>
      </c>
      <c r="D112" t="s">
        <v>275</v>
      </c>
      <c r="E112" t="s">
        <v>771</v>
      </c>
      <c r="F112" t="s">
        <v>275</v>
      </c>
      <c r="G112" t="s">
        <v>771</v>
      </c>
      <c r="H112" t="s">
        <v>782</v>
      </c>
      <c r="I112" t="s">
        <v>781</v>
      </c>
      <c r="J112" t="s">
        <v>783</v>
      </c>
      <c r="K112" s="3">
        <v>0</v>
      </c>
      <c r="L112" t="s">
        <v>351</v>
      </c>
      <c r="M112">
        <v>2016</v>
      </c>
      <c r="O112" s="3">
        <v>1</v>
      </c>
      <c r="P112" s="3" t="s">
        <v>651</v>
      </c>
      <c r="T112" s="3">
        <v>10</v>
      </c>
      <c r="V112" s="3">
        <v>4.5999999999999996</v>
      </c>
      <c r="X112" s="3">
        <v>23.32</v>
      </c>
      <c r="Y112" s="67">
        <v>7.0000000000000001E-3</v>
      </c>
      <c r="Z112" s="6">
        <f t="shared" si="20"/>
        <v>70</v>
      </c>
      <c r="AD112" s="3">
        <v>501</v>
      </c>
      <c r="AE112" s="3">
        <v>487</v>
      </c>
      <c r="AF112" s="3">
        <v>75</v>
      </c>
      <c r="AG112" s="3">
        <v>624</v>
      </c>
      <c r="AH112" s="3">
        <v>988</v>
      </c>
      <c r="AI112" s="84">
        <f t="shared" si="14"/>
        <v>1.0287474332648872</v>
      </c>
      <c r="AJ112" s="84">
        <f t="shared" si="15"/>
        <v>312</v>
      </c>
      <c r="AK112" s="84">
        <f t="shared" si="16"/>
        <v>250.5</v>
      </c>
      <c r="AL112" s="84">
        <f t="shared" si="17"/>
        <v>243.5</v>
      </c>
      <c r="AM112" s="84">
        <f t="shared" si="18"/>
        <v>1.0287474332648872</v>
      </c>
    </row>
    <row r="113" spans="1:48" x14ac:dyDescent="0.25">
      <c r="A113" t="s">
        <v>216</v>
      </c>
      <c r="B113" t="s">
        <v>209</v>
      </c>
      <c r="C113" t="str">
        <f t="shared" si="12"/>
        <v>GRFOR-2004</v>
      </c>
      <c r="D113" t="s">
        <v>275</v>
      </c>
      <c r="E113" t="s">
        <v>771</v>
      </c>
      <c r="F113" t="s">
        <v>275</v>
      </c>
      <c r="G113" t="s">
        <v>771</v>
      </c>
      <c r="H113" t="s">
        <v>782</v>
      </c>
      <c r="I113" t="s">
        <v>781</v>
      </c>
      <c r="J113" t="s">
        <v>783</v>
      </c>
      <c r="K113" s="3">
        <v>0</v>
      </c>
      <c r="L113" t="s">
        <v>347</v>
      </c>
      <c r="M113">
        <v>2004</v>
      </c>
      <c r="O113" s="3">
        <v>1</v>
      </c>
      <c r="P113" s="3" t="s">
        <v>651</v>
      </c>
      <c r="T113" s="3">
        <v>10</v>
      </c>
      <c r="V113" s="3">
        <v>4.9000000000000004</v>
      </c>
      <c r="X113" s="3">
        <v>24</v>
      </c>
      <c r="Y113" s="67">
        <v>7.0000000000000001E-3</v>
      </c>
      <c r="Z113" s="6">
        <f t="shared" si="20"/>
        <v>70</v>
      </c>
      <c r="AD113" s="3">
        <v>594</v>
      </c>
      <c r="AE113" s="3">
        <v>573</v>
      </c>
      <c r="AF113" s="3">
        <v>130</v>
      </c>
      <c r="AG113" s="3">
        <v>648</v>
      </c>
      <c r="AH113" s="3">
        <v>1167</v>
      </c>
      <c r="AI113" s="84">
        <f t="shared" si="14"/>
        <v>1.036649214659686</v>
      </c>
      <c r="AJ113" s="84">
        <f t="shared" si="15"/>
        <v>324</v>
      </c>
      <c r="AK113" s="84">
        <f t="shared" si="16"/>
        <v>297</v>
      </c>
      <c r="AL113" s="84">
        <f t="shared" si="17"/>
        <v>286.5</v>
      </c>
      <c r="AM113" s="84">
        <f t="shared" si="18"/>
        <v>1.036649214659686</v>
      </c>
    </row>
    <row r="114" spans="1:48" x14ac:dyDescent="0.25">
      <c r="A114" t="s">
        <v>216</v>
      </c>
      <c r="B114" t="s">
        <v>209</v>
      </c>
      <c r="C114" t="str">
        <f t="shared" si="12"/>
        <v>GRFOR-2016</v>
      </c>
      <c r="D114" t="s">
        <v>275</v>
      </c>
      <c r="E114" t="s">
        <v>771</v>
      </c>
      <c r="F114" t="s">
        <v>275</v>
      </c>
      <c r="G114" t="s">
        <v>771</v>
      </c>
      <c r="H114" t="s">
        <v>782</v>
      </c>
      <c r="I114" t="s">
        <v>781</v>
      </c>
      <c r="J114" t="s">
        <v>783</v>
      </c>
      <c r="K114" s="3">
        <v>0</v>
      </c>
      <c r="L114" t="s">
        <v>348</v>
      </c>
      <c r="M114">
        <v>2016</v>
      </c>
      <c r="O114" s="3">
        <v>1</v>
      </c>
      <c r="P114" s="3" t="s">
        <v>651</v>
      </c>
      <c r="T114" s="3">
        <v>10</v>
      </c>
      <c r="V114" s="3">
        <v>4.5</v>
      </c>
      <c r="X114" s="3">
        <v>26.05</v>
      </c>
      <c r="Y114" s="67">
        <v>7.0000000000000001E-3</v>
      </c>
      <c r="Z114" s="6">
        <f t="shared" si="20"/>
        <v>70</v>
      </c>
      <c r="AD114" s="3">
        <v>475</v>
      </c>
      <c r="AE114" s="3">
        <v>451</v>
      </c>
      <c r="AF114" s="3">
        <v>52</v>
      </c>
      <c r="AG114" s="3">
        <v>522</v>
      </c>
      <c r="AH114" s="3">
        <v>926</v>
      </c>
      <c r="AI114" s="84">
        <f t="shared" si="14"/>
        <v>1.0532150776053215</v>
      </c>
      <c r="AJ114" s="84">
        <f t="shared" si="15"/>
        <v>261</v>
      </c>
      <c r="AK114" s="84">
        <f t="shared" si="16"/>
        <v>237.5</v>
      </c>
      <c r="AL114" s="84">
        <f t="shared" si="17"/>
        <v>225.5</v>
      </c>
      <c r="AM114" s="84">
        <f t="shared" si="18"/>
        <v>1.0532150776053215</v>
      </c>
    </row>
    <row r="115" spans="1:48" x14ac:dyDescent="0.25">
      <c r="A115" t="s">
        <v>216</v>
      </c>
      <c r="B115" t="s">
        <v>209</v>
      </c>
      <c r="C115" t="str">
        <f t="shared" si="12"/>
        <v>GRFOR-2004</v>
      </c>
      <c r="D115" t="s">
        <v>275</v>
      </c>
      <c r="E115" t="s">
        <v>771</v>
      </c>
      <c r="F115" t="s">
        <v>275</v>
      </c>
      <c r="G115" t="s">
        <v>771</v>
      </c>
      <c r="H115" t="s">
        <v>782</v>
      </c>
      <c r="I115" t="s">
        <v>781</v>
      </c>
      <c r="J115" t="s">
        <v>783</v>
      </c>
      <c r="K115" s="3">
        <v>0</v>
      </c>
      <c r="L115" t="s">
        <v>351</v>
      </c>
      <c r="M115">
        <v>2004</v>
      </c>
      <c r="O115" s="3">
        <v>1</v>
      </c>
      <c r="P115" s="3" t="s">
        <v>651</v>
      </c>
      <c r="T115" s="3">
        <v>10</v>
      </c>
      <c r="V115" s="3">
        <v>4.3</v>
      </c>
      <c r="X115" s="3">
        <v>41.81</v>
      </c>
      <c r="Y115" s="67">
        <v>7.0000000000000001E-3</v>
      </c>
      <c r="Z115" s="6">
        <f t="shared" si="20"/>
        <v>70</v>
      </c>
      <c r="AD115" s="3">
        <v>734</v>
      </c>
      <c r="AE115" s="3">
        <v>674</v>
      </c>
      <c r="AF115" s="3">
        <v>176</v>
      </c>
      <c r="AG115" s="3">
        <v>857</v>
      </c>
      <c r="AH115" s="3">
        <v>1408</v>
      </c>
      <c r="AI115" s="84">
        <f t="shared" si="14"/>
        <v>1.0890207715133531</v>
      </c>
      <c r="AJ115" s="84">
        <f t="shared" si="15"/>
        <v>428.5</v>
      </c>
      <c r="AK115" s="84">
        <f t="shared" si="16"/>
        <v>367</v>
      </c>
      <c r="AL115" s="84">
        <f t="shared" si="17"/>
        <v>337</v>
      </c>
      <c r="AM115" s="84">
        <f t="shared" si="18"/>
        <v>1.0890207715133531</v>
      </c>
    </row>
    <row r="116" spans="1:48" x14ac:dyDescent="0.25">
      <c r="A116" t="s">
        <v>216</v>
      </c>
      <c r="B116" t="s">
        <v>209</v>
      </c>
      <c r="C116" t="str">
        <f t="shared" si="12"/>
        <v>GRFOR-2016</v>
      </c>
      <c r="D116" t="s">
        <v>275</v>
      </c>
      <c r="E116" t="s">
        <v>771</v>
      </c>
      <c r="F116" t="s">
        <v>275</v>
      </c>
      <c r="G116" t="s">
        <v>771</v>
      </c>
      <c r="H116" t="s">
        <v>782</v>
      </c>
      <c r="I116" t="s">
        <v>781</v>
      </c>
      <c r="J116" t="s">
        <v>783</v>
      </c>
      <c r="K116" s="3">
        <v>0</v>
      </c>
      <c r="L116" t="s">
        <v>148</v>
      </c>
      <c r="M116">
        <v>2016</v>
      </c>
      <c r="O116" s="3">
        <v>1</v>
      </c>
      <c r="P116" s="3" t="s">
        <v>651</v>
      </c>
      <c r="T116" s="3">
        <v>10</v>
      </c>
      <c r="V116" s="3">
        <v>4.5</v>
      </c>
      <c r="X116" s="3">
        <v>23.77</v>
      </c>
      <c r="Y116" s="67">
        <v>7.0000000000000001E-3</v>
      </c>
      <c r="Z116" s="6">
        <f t="shared" si="20"/>
        <v>70</v>
      </c>
      <c r="AD116" s="3">
        <v>456</v>
      </c>
      <c r="AE116" s="3">
        <v>413</v>
      </c>
      <c r="AF116" s="3">
        <v>52</v>
      </c>
      <c r="AG116" s="3">
        <v>374</v>
      </c>
      <c r="AH116" s="3">
        <v>869</v>
      </c>
      <c r="AI116" s="84">
        <f t="shared" si="14"/>
        <v>1.1041162227602905</v>
      </c>
      <c r="AJ116" s="84">
        <f t="shared" si="15"/>
        <v>187</v>
      </c>
      <c r="AK116" s="84">
        <f t="shared" si="16"/>
        <v>228</v>
      </c>
      <c r="AL116" s="84">
        <f t="shared" si="17"/>
        <v>206.5</v>
      </c>
      <c r="AM116" s="84">
        <f t="shared" si="18"/>
        <v>1.1041162227602905</v>
      </c>
    </row>
    <row r="117" spans="1:48" x14ac:dyDescent="0.25">
      <c r="A117" t="s">
        <v>216</v>
      </c>
      <c r="B117" t="s">
        <v>209</v>
      </c>
      <c r="C117" t="str">
        <f t="shared" si="12"/>
        <v>GRFOR-2004</v>
      </c>
      <c r="D117" t="s">
        <v>275</v>
      </c>
      <c r="E117" t="s">
        <v>771</v>
      </c>
      <c r="F117" t="s">
        <v>275</v>
      </c>
      <c r="G117" t="s">
        <v>771</v>
      </c>
      <c r="H117" t="s">
        <v>782</v>
      </c>
      <c r="I117" t="s">
        <v>781</v>
      </c>
      <c r="J117" t="s">
        <v>783</v>
      </c>
      <c r="K117" s="3">
        <v>0</v>
      </c>
      <c r="L117" t="s">
        <v>350</v>
      </c>
      <c r="M117">
        <v>2004</v>
      </c>
      <c r="O117" s="3">
        <v>1</v>
      </c>
      <c r="P117" s="3" t="s">
        <v>651</v>
      </c>
      <c r="T117" s="3">
        <v>10</v>
      </c>
      <c r="V117" s="3">
        <v>5</v>
      </c>
      <c r="X117" s="3">
        <v>19.739999999999998</v>
      </c>
      <c r="Y117" s="67">
        <v>7.0000000000000001E-3</v>
      </c>
      <c r="Z117" s="6">
        <f t="shared" si="20"/>
        <v>70</v>
      </c>
      <c r="AD117" s="3">
        <v>502</v>
      </c>
      <c r="AE117" s="3">
        <v>453</v>
      </c>
      <c r="AF117" s="3">
        <v>63</v>
      </c>
      <c r="AG117" s="3">
        <v>678</v>
      </c>
      <c r="AH117" s="3">
        <v>955</v>
      </c>
      <c r="AI117" s="84">
        <f t="shared" si="14"/>
        <v>1.1081677704194262</v>
      </c>
      <c r="AJ117" s="84">
        <f t="shared" si="15"/>
        <v>339</v>
      </c>
      <c r="AK117" s="84">
        <f t="shared" si="16"/>
        <v>251</v>
      </c>
      <c r="AL117" s="84">
        <f t="shared" si="17"/>
        <v>226.5</v>
      </c>
      <c r="AM117" s="84">
        <f t="shared" si="18"/>
        <v>1.1081677704194262</v>
      </c>
    </row>
    <row r="118" spans="1:48" x14ac:dyDescent="0.25">
      <c r="A118" t="s">
        <v>216</v>
      </c>
      <c r="B118" t="s">
        <v>209</v>
      </c>
      <c r="C118" t="str">
        <f t="shared" si="12"/>
        <v>GRFOR-2016</v>
      </c>
      <c r="D118" t="s">
        <v>275</v>
      </c>
      <c r="E118" t="s">
        <v>771</v>
      </c>
      <c r="F118" t="s">
        <v>275</v>
      </c>
      <c r="G118" t="s">
        <v>771</v>
      </c>
      <c r="H118" t="s">
        <v>782</v>
      </c>
      <c r="I118" t="s">
        <v>781</v>
      </c>
      <c r="J118" t="s">
        <v>783</v>
      </c>
      <c r="K118" s="3">
        <v>0</v>
      </c>
      <c r="L118" t="s">
        <v>347</v>
      </c>
      <c r="M118">
        <v>2016</v>
      </c>
      <c r="O118" s="3">
        <v>1</v>
      </c>
      <c r="P118" s="3" t="s">
        <v>651</v>
      </c>
      <c r="T118" s="3">
        <v>10</v>
      </c>
      <c r="V118" s="3">
        <v>5.3</v>
      </c>
      <c r="X118" s="3">
        <v>13.14</v>
      </c>
      <c r="Y118" s="67">
        <v>7.0000000000000001E-3</v>
      </c>
      <c r="Z118" s="6">
        <f t="shared" si="20"/>
        <v>70</v>
      </c>
      <c r="AD118" s="3">
        <v>330</v>
      </c>
      <c r="AE118" s="3">
        <v>291</v>
      </c>
      <c r="AF118" s="3">
        <v>41</v>
      </c>
      <c r="AG118" s="3">
        <v>274</v>
      </c>
      <c r="AH118" s="3">
        <v>621</v>
      </c>
      <c r="AI118" s="84">
        <f t="shared" si="14"/>
        <v>1.134020618556701</v>
      </c>
      <c r="AJ118" s="84">
        <f t="shared" si="15"/>
        <v>137</v>
      </c>
      <c r="AK118" s="84">
        <f t="shared" si="16"/>
        <v>165</v>
      </c>
      <c r="AL118" s="84">
        <f t="shared" si="17"/>
        <v>145.5</v>
      </c>
      <c r="AM118" s="84">
        <f t="shared" si="18"/>
        <v>1.134020618556701</v>
      </c>
    </row>
    <row r="119" spans="1:48" x14ac:dyDescent="0.25">
      <c r="A119" t="s">
        <v>216</v>
      </c>
      <c r="B119" t="s">
        <v>209</v>
      </c>
      <c r="C119" t="str">
        <f t="shared" si="12"/>
        <v>GRFOR-2004</v>
      </c>
      <c r="D119" t="s">
        <v>275</v>
      </c>
      <c r="E119" t="s">
        <v>771</v>
      </c>
      <c r="F119" t="s">
        <v>275</v>
      </c>
      <c r="G119" t="s">
        <v>771</v>
      </c>
      <c r="H119" t="s">
        <v>782</v>
      </c>
      <c r="I119" t="s">
        <v>781</v>
      </c>
      <c r="J119" t="s">
        <v>783</v>
      </c>
      <c r="K119" s="3">
        <v>0</v>
      </c>
      <c r="L119" t="s">
        <v>352</v>
      </c>
      <c r="M119">
        <v>2004</v>
      </c>
      <c r="O119" s="3">
        <v>1</v>
      </c>
      <c r="P119" s="3" t="s">
        <v>651</v>
      </c>
      <c r="T119" s="3">
        <v>10</v>
      </c>
      <c r="V119" s="3">
        <v>4.5</v>
      </c>
      <c r="X119" s="3">
        <v>28.38</v>
      </c>
      <c r="Y119" s="67">
        <v>7.0000000000000001E-3</v>
      </c>
      <c r="Z119" s="6">
        <f t="shared" si="20"/>
        <v>70</v>
      </c>
      <c r="AD119" s="3">
        <v>596</v>
      </c>
      <c r="AE119" s="3">
        <v>465</v>
      </c>
      <c r="AF119" s="3">
        <v>125</v>
      </c>
      <c r="AG119" s="3">
        <v>739</v>
      </c>
      <c r="AH119" s="3">
        <v>1061</v>
      </c>
      <c r="AI119" s="84">
        <f t="shared" si="14"/>
        <v>1.2817204301075269</v>
      </c>
      <c r="AJ119" s="84">
        <f t="shared" si="15"/>
        <v>369.5</v>
      </c>
      <c r="AK119" s="84">
        <f t="shared" si="16"/>
        <v>298</v>
      </c>
      <c r="AL119" s="84">
        <f t="shared" si="17"/>
        <v>232.5</v>
      </c>
      <c r="AM119" s="84">
        <f t="shared" si="18"/>
        <v>1.2817204301075269</v>
      </c>
    </row>
    <row r="120" spans="1:48" x14ac:dyDescent="0.25">
      <c r="A120" t="s">
        <v>216</v>
      </c>
      <c r="B120" t="s">
        <v>209</v>
      </c>
      <c r="C120" t="str">
        <f t="shared" si="12"/>
        <v>GRFOR-2004</v>
      </c>
      <c r="D120" t="s">
        <v>275</v>
      </c>
      <c r="E120" t="s">
        <v>771</v>
      </c>
      <c r="F120" t="s">
        <v>275</v>
      </c>
      <c r="G120" t="s">
        <v>771</v>
      </c>
      <c r="H120" t="s">
        <v>782</v>
      </c>
      <c r="I120" t="s">
        <v>781</v>
      </c>
      <c r="J120" t="s">
        <v>783</v>
      </c>
      <c r="K120" s="3">
        <v>0</v>
      </c>
      <c r="L120" t="s">
        <v>348</v>
      </c>
      <c r="M120">
        <v>2004</v>
      </c>
      <c r="O120" s="3">
        <v>1</v>
      </c>
      <c r="P120" s="3" t="s">
        <v>651</v>
      </c>
      <c r="T120" s="3">
        <v>10</v>
      </c>
      <c r="V120" s="3">
        <v>4.5999999999999996</v>
      </c>
      <c r="X120" s="3">
        <v>29.36</v>
      </c>
      <c r="Y120" s="67">
        <v>7.0000000000000001E-3</v>
      </c>
      <c r="Z120" s="6">
        <f t="shared" si="20"/>
        <v>70</v>
      </c>
      <c r="AD120" s="3">
        <v>671</v>
      </c>
      <c r="AE120" s="3">
        <v>510</v>
      </c>
      <c r="AF120" s="3">
        <v>93</v>
      </c>
      <c r="AG120" s="3">
        <v>816</v>
      </c>
      <c r="AH120" s="3">
        <v>1181</v>
      </c>
      <c r="AI120" s="84">
        <f t="shared" si="14"/>
        <v>1.3156862745098039</v>
      </c>
      <c r="AJ120" s="84">
        <f t="shared" si="15"/>
        <v>408</v>
      </c>
      <c r="AK120" s="84">
        <f t="shared" si="16"/>
        <v>335.5</v>
      </c>
      <c r="AL120" s="84">
        <f t="shared" si="17"/>
        <v>255</v>
      </c>
      <c r="AM120" s="84">
        <f t="shared" si="18"/>
        <v>1.3156862745098039</v>
      </c>
    </row>
    <row r="121" spans="1:48" x14ac:dyDescent="0.25">
      <c r="A121" t="s">
        <v>216</v>
      </c>
      <c r="B121" t="s">
        <v>210</v>
      </c>
      <c r="C121" t="str">
        <f t="shared" si="12"/>
        <v>GRMAR-2016</v>
      </c>
      <c r="D121" t="s">
        <v>278</v>
      </c>
      <c r="E121" t="s">
        <v>771</v>
      </c>
      <c r="F121" t="s">
        <v>278</v>
      </c>
      <c r="G121" t="s">
        <v>771</v>
      </c>
      <c r="H121" t="s">
        <v>782</v>
      </c>
      <c r="I121" t="s">
        <v>781</v>
      </c>
      <c r="J121" t="s">
        <v>783</v>
      </c>
      <c r="K121" s="3">
        <v>8.708571428571428E-2</v>
      </c>
      <c r="L121" t="s">
        <v>149</v>
      </c>
      <c r="M121">
        <v>2016</v>
      </c>
      <c r="O121" s="3">
        <v>1</v>
      </c>
      <c r="P121" s="3" t="s">
        <v>651</v>
      </c>
      <c r="T121" s="3">
        <v>10</v>
      </c>
      <c r="V121" s="3">
        <v>5.7</v>
      </c>
      <c r="X121" s="3">
        <v>45.1</v>
      </c>
      <c r="Y121" s="67">
        <v>7.0000000000000001E-3</v>
      </c>
      <c r="Z121" s="6">
        <f t="shared" si="20"/>
        <v>70</v>
      </c>
      <c r="AD121" s="3">
        <v>1081</v>
      </c>
      <c r="AE121" s="3">
        <v>1684</v>
      </c>
      <c r="AF121" s="3">
        <v>241</v>
      </c>
      <c r="AG121" s="3">
        <v>5374</v>
      </c>
      <c r="AH121" s="3">
        <v>2765</v>
      </c>
      <c r="AI121" s="84">
        <f t="shared" si="14"/>
        <v>0.64192399049881232</v>
      </c>
      <c r="AJ121" s="84">
        <f t="shared" si="15"/>
        <v>2687</v>
      </c>
      <c r="AK121" s="84">
        <f t="shared" si="16"/>
        <v>540.5</v>
      </c>
      <c r="AL121" s="84">
        <f t="shared" si="17"/>
        <v>842</v>
      </c>
      <c r="AM121" s="84">
        <f t="shared" si="18"/>
        <v>0.64192399049881232</v>
      </c>
    </row>
    <row r="122" spans="1:48" s="19" customFormat="1" x14ac:dyDescent="0.25">
      <c r="A122" t="s">
        <v>216</v>
      </c>
      <c r="B122" t="s">
        <v>210</v>
      </c>
      <c r="C122" t="str">
        <f t="shared" si="12"/>
        <v>GRMAR-2016</v>
      </c>
      <c r="D122" t="s">
        <v>278</v>
      </c>
      <c r="E122" t="s">
        <v>771</v>
      </c>
      <c r="F122" t="s">
        <v>278</v>
      </c>
      <c r="G122" t="s">
        <v>771</v>
      </c>
      <c r="H122" t="s">
        <v>782</v>
      </c>
      <c r="I122" t="s">
        <v>781</v>
      </c>
      <c r="J122" t="s">
        <v>783</v>
      </c>
      <c r="K122" s="3">
        <v>8.708571428571428E-2</v>
      </c>
      <c r="L122" t="s">
        <v>356</v>
      </c>
      <c r="M122">
        <v>2016</v>
      </c>
      <c r="N122"/>
      <c r="O122" s="3">
        <v>1</v>
      </c>
      <c r="P122" s="3" t="s">
        <v>651</v>
      </c>
      <c r="Q122" s="3"/>
      <c r="R122" s="3"/>
      <c r="S122" s="3"/>
      <c r="T122" s="3">
        <v>10</v>
      </c>
      <c r="U122" s="3"/>
      <c r="V122" s="3">
        <v>6.1</v>
      </c>
      <c r="W122" s="3"/>
      <c r="X122" s="3">
        <v>35.71</v>
      </c>
      <c r="Y122" s="67">
        <v>7.0000000000000001E-3</v>
      </c>
      <c r="Z122" s="6">
        <f t="shared" si="20"/>
        <v>70</v>
      </c>
      <c r="AA122" s="3"/>
      <c r="AB122" s="3"/>
      <c r="AC122" s="3"/>
      <c r="AD122" s="3">
        <v>914</v>
      </c>
      <c r="AE122" s="3">
        <v>1363</v>
      </c>
      <c r="AF122" s="3">
        <v>215</v>
      </c>
      <c r="AG122" s="3">
        <v>4317</v>
      </c>
      <c r="AH122" s="3">
        <v>2277</v>
      </c>
      <c r="AI122" s="84">
        <f t="shared" si="14"/>
        <v>0.67057960381511372</v>
      </c>
      <c r="AJ122" s="84">
        <f t="shared" si="15"/>
        <v>2158.5</v>
      </c>
      <c r="AK122" s="84">
        <f t="shared" si="16"/>
        <v>457</v>
      </c>
      <c r="AL122" s="84">
        <f t="shared" si="17"/>
        <v>681.5</v>
      </c>
      <c r="AM122" s="84">
        <f t="shared" si="18"/>
        <v>0.67057960381511372</v>
      </c>
      <c r="AN122"/>
      <c r="AO122"/>
      <c r="AP122"/>
      <c r="AQ122"/>
      <c r="AR122"/>
      <c r="AS122"/>
      <c r="AT122"/>
      <c r="AU122"/>
      <c r="AV122"/>
    </row>
    <row r="123" spans="1:48" s="19" customFormat="1" x14ac:dyDescent="0.25">
      <c r="A123" t="s">
        <v>216</v>
      </c>
      <c r="B123" t="s">
        <v>210</v>
      </c>
      <c r="C123" t="str">
        <f t="shared" si="12"/>
        <v>GRMAR-2016</v>
      </c>
      <c r="D123" t="s">
        <v>278</v>
      </c>
      <c r="E123" t="s">
        <v>771</v>
      </c>
      <c r="F123" t="s">
        <v>278</v>
      </c>
      <c r="G123" t="s">
        <v>771</v>
      </c>
      <c r="H123" t="s">
        <v>782</v>
      </c>
      <c r="I123" t="s">
        <v>781</v>
      </c>
      <c r="J123" t="s">
        <v>783</v>
      </c>
      <c r="K123" s="3">
        <v>8.708571428571428E-2</v>
      </c>
      <c r="L123" t="s">
        <v>358</v>
      </c>
      <c r="M123">
        <v>2016</v>
      </c>
      <c r="N123"/>
      <c r="O123" s="3">
        <v>1</v>
      </c>
      <c r="P123" s="3" t="s">
        <v>651</v>
      </c>
      <c r="Q123" s="3"/>
      <c r="R123" s="3"/>
      <c r="S123" s="3"/>
      <c r="T123" s="3">
        <v>10</v>
      </c>
      <c r="U123" s="3"/>
      <c r="V123" s="3">
        <v>6</v>
      </c>
      <c r="W123" s="3"/>
      <c r="X123" s="3">
        <v>36.880000000000003</v>
      </c>
      <c r="Y123" s="67">
        <v>7.0000000000000001E-3</v>
      </c>
      <c r="Z123" s="6">
        <f t="shared" si="20"/>
        <v>70</v>
      </c>
      <c r="AA123" s="3"/>
      <c r="AB123" s="3"/>
      <c r="AC123" s="3"/>
      <c r="AD123" s="3">
        <v>939</v>
      </c>
      <c r="AE123" s="3">
        <v>1399</v>
      </c>
      <c r="AF123" s="3">
        <v>206</v>
      </c>
      <c r="AG123" s="3">
        <v>3935</v>
      </c>
      <c r="AH123" s="3">
        <v>2338</v>
      </c>
      <c r="AI123" s="84">
        <f t="shared" si="14"/>
        <v>0.67119370979270909</v>
      </c>
      <c r="AJ123" s="84">
        <f t="shared" si="15"/>
        <v>1967.5</v>
      </c>
      <c r="AK123" s="84">
        <f t="shared" si="16"/>
        <v>469.5</v>
      </c>
      <c r="AL123" s="84">
        <f t="shared" si="17"/>
        <v>699.5</v>
      </c>
      <c r="AM123" s="84">
        <f t="shared" si="18"/>
        <v>0.67119370979270909</v>
      </c>
      <c r="AN123"/>
      <c r="AO123"/>
      <c r="AP123"/>
      <c r="AQ123"/>
      <c r="AR123"/>
      <c r="AS123"/>
      <c r="AT123"/>
      <c r="AU123"/>
      <c r="AV123"/>
    </row>
    <row r="124" spans="1:48" s="19" customFormat="1" x14ac:dyDescent="0.25">
      <c r="A124" t="s">
        <v>216</v>
      </c>
      <c r="B124" t="s">
        <v>210</v>
      </c>
      <c r="C124" t="str">
        <f t="shared" si="12"/>
        <v>GRMAR-2016</v>
      </c>
      <c r="D124" t="s">
        <v>278</v>
      </c>
      <c r="E124" t="s">
        <v>771</v>
      </c>
      <c r="F124" t="s">
        <v>278</v>
      </c>
      <c r="G124" t="s">
        <v>771</v>
      </c>
      <c r="H124" t="s">
        <v>782</v>
      </c>
      <c r="I124" t="s">
        <v>781</v>
      </c>
      <c r="J124" t="s">
        <v>783</v>
      </c>
      <c r="K124" s="3">
        <v>8.708571428571428E-2</v>
      </c>
      <c r="L124" t="s">
        <v>359</v>
      </c>
      <c r="M124">
        <v>2016</v>
      </c>
      <c r="N124"/>
      <c r="O124" s="3">
        <v>1</v>
      </c>
      <c r="P124" s="3" t="s">
        <v>651</v>
      </c>
      <c r="Q124" s="3"/>
      <c r="R124" s="3"/>
      <c r="S124" s="3"/>
      <c r="T124" s="3">
        <v>10</v>
      </c>
      <c r="U124" s="3"/>
      <c r="V124" s="3">
        <v>6</v>
      </c>
      <c r="W124" s="3"/>
      <c r="X124" s="3">
        <v>36.36</v>
      </c>
      <c r="Y124" s="67">
        <v>7.0000000000000001E-3</v>
      </c>
      <c r="Z124" s="6">
        <f t="shared" si="20"/>
        <v>70</v>
      </c>
      <c r="AA124" s="3"/>
      <c r="AB124" s="3"/>
      <c r="AC124" s="3"/>
      <c r="AD124" s="3">
        <v>995</v>
      </c>
      <c r="AE124" s="3">
        <v>1466</v>
      </c>
      <c r="AF124" s="3">
        <v>209</v>
      </c>
      <c r="AG124" s="3">
        <v>4180</v>
      </c>
      <c r="AH124" s="3">
        <v>2461</v>
      </c>
      <c r="AI124" s="84">
        <f t="shared" si="14"/>
        <v>0.67871759890859484</v>
      </c>
      <c r="AJ124" s="84">
        <f t="shared" si="15"/>
        <v>2090</v>
      </c>
      <c r="AK124" s="84">
        <f t="shared" si="16"/>
        <v>497.5</v>
      </c>
      <c r="AL124" s="84">
        <f t="shared" si="17"/>
        <v>733</v>
      </c>
      <c r="AM124" s="84">
        <f t="shared" si="18"/>
        <v>0.67871759890859484</v>
      </c>
      <c r="AN124"/>
      <c r="AO124"/>
      <c r="AP124"/>
      <c r="AQ124"/>
      <c r="AR124"/>
      <c r="AS124"/>
      <c r="AT124"/>
      <c r="AU124"/>
      <c r="AV124"/>
    </row>
    <row r="125" spans="1:48" x14ac:dyDescent="0.25">
      <c r="A125" t="s">
        <v>216</v>
      </c>
      <c r="B125" t="s">
        <v>210</v>
      </c>
      <c r="C125" t="str">
        <f t="shared" si="12"/>
        <v>GRMAR-2016</v>
      </c>
      <c r="D125" t="s">
        <v>278</v>
      </c>
      <c r="E125" t="s">
        <v>771</v>
      </c>
      <c r="F125" t="s">
        <v>278</v>
      </c>
      <c r="G125" t="s">
        <v>771</v>
      </c>
      <c r="H125" t="s">
        <v>782</v>
      </c>
      <c r="I125" t="s">
        <v>781</v>
      </c>
      <c r="J125" t="s">
        <v>783</v>
      </c>
      <c r="K125" s="3">
        <v>8.708571428571428E-2</v>
      </c>
      <c r="L125" t="s">
        <v>357</v>
      </c>
      <c r="M125">
        <v>2016</v>
      </c>
      <c r="O125" s="3">
        <v>1</v>
      </c>
      <c r="P125" s="3" t="s">
        <v>651</v>
      </c>
      <c r="T125" s="3">
        <v>10</v>
      </c>
      <c r="V125" s="3">
        <v>6.2</v>
      </c>
      <c r="X125" s="3">
        <v>36.89</v>
      </c>
      <c r="Y125" s="67">
        <v>7.0000000000000001E-3</v>
      </c>
      <c r="Z125" s="6">
        <f t="shared" si="20"/>
        <v>70</v>
      </c>
      <c r="AD125" s="3">
        <v>1099</v>
      </c>
      <c r="AE125" s="3">
        <v>1555</v>
      </c>
      <c r="AF125" s="3">
        <v>213</v>
      </c>
      <c r="AG125" s="3">
        <v>4009</v>
      </c>
      <c r="AH125" s="3">
        <v>2654</v>
      </c>
      <c r="AI125" s="84">
        <f t="shared" si="14"/>
        <v>0.70675241157556268</v>
      </c>
      <c r="AJ125" s="84">
        <f t="shared" si="15"/>
        <v>2004.5</v>
      </c>
      <c r="AK125" s="84">
        <f t="shared" si="16"/>
        <v>549.5</v>
      </c>
      <c r="AL125" s="84">
        <f t="shared" si="17"/>
        <v>777.5</v>
      </c>
      <c r="AM125" s="84">
        <f t="shared" si="18"/>
        <v>0.70675241157556268</v>
      </c>
    </row>
    <row r="126" spans="1:48" x14ac:dyDescent="0.25">
      <c r="A126" t="s">
        <v>216</v>
      </c>
      <c r="B126" t="s">
        <v>210</v>
      </c>
      <c r="C126" t="str">
        <f t="shared" si="12"/>
        <v>GRMAR-2016</v>
      </c>
      <c r="D126" t="s">
        <v>278</v>
      </c>
      <c r="E126" t="s">
        <v>771</v>
      </c>
      <c r="F126" t="s">
        <v>278</v>
      </c>
      <c r="G126" t="s">
        <v>771</v>
      </c>
      <c r="H126" t="s">
        <v>782</v>
      </c>
      <c r="I126" t="s">
        <v>781</v>
      </c>
      <c r="J126" t="s">
        <v>783</v>
      </c>
      <c r="K126" s="3">
        <v>8.708571428571428E-2</v>
      </c>
      <c r="L126" t="s">
        <v>354</v>
      </c>
      <c r="M126">
        <v>2016</v>
      </c>
      <c r="O126" s="3">
        <v>1</v>
      </c>
      <c r="P126" s="3" t="s">
        <v>651</v>
      </c>
      <c r="T126" s="3">
        <v>10</v>
      </c>
      <c r="V126" s="3">
        <v>5.4</v>
      </c>
      <c r="X126" s="3">
        <v>27.42</v>
      </c>
      <c r="Y126" s="67">
        <v>7.0000000000000001E-3</v>
      </c>
      <c r="Z126" s="6">
        <f t="shared" si="20"/>
        <v>70</v>
      </c>
      <c r="AD126" s="3">
        <v>786</v>
      </c>
      <c r="AE126" s="3">
        <v>1099</v>
      </c>
      <c r="AF126" s="3">
        <v>228</v>
      </c>
      <c r="AG126" s="3">
        <v>3057</v>
      </c>
      <c r="AH126" s="3">
        <v>1885</v>
      </c>
      <c r="AI126" s="84">
        <f t="shared" si="14"/>
        <v>0.71519563239308459</v>
      </c>
      <c r="AJ126" s="84">
        <f t="shared" si="15"/>
        <v>1528.5</v>
      </c>
      <c r="AK126" s="84">
        <f t="shared" si="16"/>
        <v>393</v>
      </c>
      <c r="AL126" s="84">
        <f t="shared" si="17"/>
        <v>549.5</v>
      </c>
      <c r="AM126" s="84">
        <f t="shared" si="18"/>
        <v>0.71519563239308459</v>
      </c>
    </row>
    <row r="127" spans="1:48" x14ac:dyDescent="0.25">
      <c r="A127" t="s">
        <v>216</v>
      </c>
      <c r="B127" t="s">
        <v>210</v>
      </c>
      <c r="C127" t="str">
        <f t="shared" si="12"/>
        <v>GRMAR-2016</v>
      </c>
      <c r="D127" t="s">
        <v>278</v>
      </c>
      <c r="E127" t="s">
        <v>771</v>
      </c>
      <c r="F127" t="s">
        <v>278</v>
      </c>
      <c r="G127" t="s">
        <v>771</v>
      </c>
      <c r="H127" t="s">
        <v>782</v>
      </c>
      <c r="I127" t="s">
        <v>781</v>
      </c>
      <c r="J127" t="s">
        <v>783</v>
      </c>
      <c r="K127" s="3">
        <v>8.708571428571428E-2</v>
      </c>
      <c r="L127" t="s">
        <v>355</v>
      </c>
      <c r="M127">
        <v>2016</v>
      </c>
      <c r="O127" s="3">
        <v>1</v>
      </c>
      <c r="P127" s="3" t="s">
        <v>651</v>
      </c>
      <c r="T127" s="3">
        <v>10</v>
      </c>
      <c r="V127" s="3">
        <v>5.9</v>
      </c>
      <c r="X127" s="3">
        <v>28.53</v>
      </c>
      <c r="Y127" s="67">
        <v>7.0000000000000001E-3</v>
      </c>
      <c r="Z127" s="6">
        <f t="shared" si="20"/>
        <v>70</v>
      </c>
      <c r="AD127" s="3">
        <v>884</v>
      </c>
      <c r="AE127" s="3">
        <v>1208</v>
      </c>
      <c r="AF127" s="3">
        <v>184</v>
      </c>
      <c r="AG127" s="3">
        <v>3017</v>
      </c>
      <c r="AH127" s="3">
        <v>2092</v>
      </c>
      <c r="AI127" s="84">
        <f t="shared" si="14"/>
        <v>0.73178807947019864</v>
      </c>
      <c r="AJ127" s="84">
        <f t="shared" si="15"/>
        <v>1508.5</v>
      </c>
      <c r="AK127" s="84">
        <f t="shared" si="16"/>
        <v>442</v>
      </c>
      <c r="AL127" s="84">
        <f t="shared" si="17"/>
        <v>604</v>
      </c>
      <c r="AM127" s="84">
        <f t="shared" si="18"/>
        <v>0.73178807947019864</v>
      </c>
    </row>
    <row r="128" spans="1:48" x14ac:dyDescent="0.25">
      <c r="A128" t="s">
        <v>216</v>
      </c>
      <c r="B128" t="s">
        <v>210</v>
      </c>
      <c r="C128" t="str">
        <f t="shared" si="12"/>
        <v>GRMAR-2004</v>
      </c>
      <c r="D128" t="s">
        <v>278</v>
      </c>
      <c r="E128" t="s">
        <v>771</v>
      </c>
      <c r="F128" t="s">
        <v>278</v>
      </c>
      <c r="G128" t="s">
        <v>771</v>
      </c>
      <c r="H128" t="s">
        <v>782</v>
      </c>
      <c r="I128" t="s">
        <v>781</v>
      </c>
      <c r="J128" t="s">
        <v>783</v>
      </c>
      <c r="K128" s="3">
        <v>8.708571428571428E-2</v>
      </c>
      <c r="L128" t="s">
        <v>149</v>
      </c>
      <c r="M128">
        <v>2004</v>
      </c>
      <c r="O128" s="3">
        <v>1</v>
      </c>
      <c r="P128" s="3" t="s">
        <v>651</v>
      </c>
      <c r="T128" s="3">
        <v>10</v>
      </c>
      <c r="V128" s="3">
        <v>5.3</v>
      </c>
      <c r="X128" s="3">
        <v>73.900000000000006</v>
      </c>
      <c r="Y128" s="67">
        <v>7.0000000000000001E-3</v>
      </c>
      <c r="Z128" s="6">
        <f t="shared" si="20"/>
        <v>70</v>
      </c>
      <c r="AD128" s="3">
        <v>1544</v>
      </c>
      <c r="AE128" s="3">
        <v>1973</v>
      </c>
      <c r="AF128" s="3">
        <v>291</v>
      </c>
      <c r="AG128" s="3">
        <v>3994</v>
      </c>
      <c r="AH128" s="3">
        <v>3517</v>
      </c>
      <c r="AI128" s="84">
        <f t="shared" si="14"/>
        <v>0.78256462240243285</v>
      </c>
      <c r="AJ128" s="84">
        <f t="shared" si="15"/>
        <v>1997</v>
      </c>
      <c r="AK128" s="84">
        <f t="shared" si="16"/>
        <v>772</v>
      </c>
      <c r="AL128" s="84">
        <f t="shared" si="17"/>
        <v>986.5</v>
      </c>
      <c r="AM128" s="84">
        <f t="shared" si="18"/>
        <v>0.78256462240243285</v>
      </c>
    </row>
    <row r="129" spans="1:39" x14ac:dyDescent="0.25">
      <c r="A129" t="s">
        <v>216</v>
      </c>
      <c r="B129" t="s">
        <v>210</v>
      </c>
      <c r="C129" t="str">
        <f t="shared" si="12"/>
        <v>GRMAR-2004</v>
      </c>
      <c r="D129" t="s">
        <v>278</v>
      </c>
      <c r="E129" t="s">
        <v>771</v>
      </c>
      <c r="F129" t="s">
        <v>278</v>
      </c>
      <c r="G129" t="s">
        <v>771</v>
      </c>
      <c r="H129" t="s">
        <v>782</v>
      </c>
      <c r="I129" t="s">
        <v>781</v>
      </c>
      <c r="J129" t="s">
        <v>783</v>
      </c>
      <c r="K129" s="3">
        <v>8.708571428571428E-2</v>
      </c>
      <c r="L129" t="s">
        <v>356</v>
      </c>
      <c r="M129">
        <v>2004</v>
      </c>
      <c r="O129" s="3">
        <v>1</v>
      </c>
      <c r="P129" s="3" t="s">
        <v>651</v>
      </c>
      <c r="T129" s="3">
        <v>10</v>
      </c>
      <c r="V129" s="3">
        <v>5.2</v>
      </c>
      <c r="X129" s="3">
        <v>53.11</v>
      </c>
      <c r="Y129" s="67">
        <v>7.0000000000000001E-3</v>
      </c>
      <c r="Z129" s="6">
        <f t="shared" si="20"/>
        <v>70</v>
      </c>
      <c r="AD129" s="3">
        <v>1100</v>
      </c>
      <c r="AE129" s="3">
        <v>1372</v>
      </c>
      <c r="AF129" s="3">
        <v>172</v>
      </c>
      <c r="AG129" s="3">
        <v>2600</v>
      </c>
      <c r="AH129" s="3">
        <v>2472</v>
      </c>
      <c r="AI129" s="84">
        <f t="shared" si="14"/>
        <v>0.80174927113702621</v>
      </c>
      <c r="AJ129" s="84">
        <f t="shared" si="15"/>
        <v>1300</v>
      </c>
      <c r="AK129" s="84">
        <f t="shared" si="16"/>
        <v>550</v>
      </c>
      <c r="AL129" s="84">
        <f t="shared" si="17"/>
        <v>686</v>
      </c>
      <c r="AM129" s="84">
        <f t="shared" si="18"/>
        <v>0.80174927113702621</v>
      </c>
    </row>
    <row r="130" spans="1:39" x14ac:dyDescent="0.25">
      <c r="A130" t="s">
        <v>216</v>
      </c>
      <c r="B130" t="s">
        <v>210</v>
      </c>
      <c r="C130" t="str">
        <f t="shared" ref="C130:C193" si="21">CONCATENATE(B130,"-",M130)</f>
        <v>GRMAR-2004</v>
      </c>
      <c r="D130" t="s">
        <v>278</v>
      </c>
      <c r="E130" t="s">
        <v>771</v>
      </c>
      <c r="F130" t="s">
        <v>278</v>
      </c>
      <c r="G130" t="s">
        <v>771</v>
      </c>
      <c r="H130" t="s">
        <v>782</v>
      </c>
      <c r="I130" t="s">
        <v>781</v>
      </c>
      <c r="J130" t="s">
        <v>783</v>
      </c>
      <c r="K130" s="3">
        <v>8.708571428571428E-2</v>
      </c>
      <c r="L130" t="s">
        <v>358</v>
      </c>
      <c r="M130">
        <v>2004</v>
      </c>
      <c r="O130" s="3">
        <v>1</v>
      </c>
      <c r="P130" s="3" t="s">
        <v>651</v>
      </c>
      <c r="T130" s="3">
        <v>10</v>
      </c>
      <c r="V130" s="3">
        <v>5.3</v>
      </c>
      <c r="X130" s="3">
        <v>71.45</v>
      </c>
      <c r="Y130" s="67">
        <v>7.0000000000000001E-3</v>
      </c>
      <c r="Z130" s="6">
        <f t="shared" si="20"/>
        <v>70</v>
      </c>
      <c r="AD130" s="3">
        <v>1386</v>
      </c>
      <c r="AE130" s="3">
        <v>1666</v>
      </c>
      <c r="AF130" s="3">
        <v>264</v>
      </c>
      <c r="AG130" s="3">
        <v>4457</v>
      </c>
      <c r="AH130" s="3">
        <v>3052</v>
      </c>
      <c r="AI130" s="84">
        <f t="shared" si="14"/>
        <v>0.83193277310924374</v>
      </c>
      <c r="AJ130" s="84">
        <f t="shared" si="15"/>
        <v>2228.5</v>
      </c>
      <c r="AK130" s="84">
        <f t="shared" si="16"/>
        <v>693</v>
      </c>
      <c r="AL130" s="84">
        <f t="shared" si="17"/>
        <v>833</v>
      </c>
      <c r="AM130" s="84">
        <f t="shared" si="18"/>
        <v>0.83193277310924374</v>
      </c>
    </row>
    <row r="131" spans="1:39" x14ac:dyDescent="0.25">
      <c r="A131" t="s">
        <v>216</v>
      </c>
      <c r="B131" t="s">
        <v>210</v>
      </c>
      <c r="C131" t="str">
        <f t="shared" si="21"/>
        <v>GRMAR-2004</v>
      </c>
      <c r="D131" t="s">
        <v>278</v>
      </c>
      <c r="E131" t="s">
        <v>771</v>
      </c>
      <c r="F131" t="s">
        <v>278</v>
      </c>
      <c r="G131" t="s">
        <v>771</v>
      </c>
      <c r="H131" t="s">
        <v>782</v>
      </c>
      <c r="I131" t="s">
        <v>781</v>
      </c>
      <c r="J131" t="s">
        <v>783</v>
      </c>
      <c r="K131" s="3">
        <v>8.708571428571428E-2</v>
      </c>
      <c r="L131" t="s">
        <v>355</v>
      </c>
      <c r="M131">
        <v>2004</v>
      </c>
      <c r="O131" s="3">
        <v>1</v>
      </c>
      <c r="P131" s="3" t="s">
        <v>651</v>
      </c>
      <c r="T131" s="3">
        <v>10</v>
      </c>
      <c r="V131" s="3">
        <v>5.4</v>
      </c>
      <c r="X131" s="3">
        <v>43.11</v>
      </c>
      <c r="Y131" s="67">
        <v>7.0000000000000001E-3</v>
      </c>
      <c r="Z131" s="6">
        <f t="shared" si="20"/>
        <v>70</v>
      </c>
      <c r="AD131" s="3">
        <v>1146</v>
      </c>
      <c r="AE131" s="3">
        <v>1332</v>
      </c>
      <c r="AF131" s="3">
        <v>201</v>
      </c>
      <c r="AG131" s="3">
        <v>2000</v>
      </c>
      <c r="AH131" s="3">
        <v>2478</v>
      </c>
      <c r="AI131" s="84">
        <f t="shared" si="14"/>
        <v>0.86036036036036034</v>
      </c>
      <c r="AJ131" s="84">
        <f t="shared" ref="AJ131:AJ194" si="22">AG131/2</f>
        <v>1000</v>
      </c>
      <c r="AK131" s="84">
        <f t="shared" ref="AK131:AK194" si="23">AD131/2</f>
        <v>573</v>
      </c>
      <c r="AL131" s="84">
        <f t="shared" ref="AL131:AL194" si="24">AE131/2</f>
        <v>666</v>
      </c>
      <c r="AM131" s="84">
        <f t="shared" ref="AM131:AM194" si="25">AK131/AL131</f>
        <v>0.86036036036036034</v>
      </c>
    </row>
    <row r="132" spans="1:39" x14ac:dyDescent="0.25">
      <c r="A132" t="s">
        <v>216</v>
      </c>
      <c r="B132" t="s">
        <v>210</v>
      </c>
      <c r="C132" t="str">
        <f t="shared" si="21"/>
        <v>GRMAR-2004</v>
      </c>
      <c r="D132" t="s">
        <v>278</v>
      </c>
      <c r="E132" t="s">
        <v>771</v>
      </c>
      <c r="F132" t="s">
        <v>278</v>
      </c>
      <c r="G132" t="s">
        <v>771</v>
      </c>
      <c r="H132" t="s">
        <v>782</v>
      </c>
      <c r="I132" t="s">
        <v>781</v>
      </c>
      <c r="J132" t="s">
        <v>783</v>
      </c>
      <c r="K132" s="3">
        <v>8.708571428571428E-2</v>
      </c>
      <c r="L132" t="s">
        <v>359</v>
      </c>
      <c r="M132">
        <v>2004</v>
      </c>
      <c r="O132" s="3">
        <v>1</v>
      </c>
      <c r="P132" s="3" t="s">
        <v>651</v>
      </c>
      <c r="T132" s="3">
        <v>10</v>
      </c>
      <c r="V132" s="3">
        <v>5.2</v>
      </c>
      <c r="X132" s="3">
        <v>48.32</v>
      </c>
      <c r="Y132" s="67">
        <v>7.0000000000000001E-3</v>
      </c>
      <c r="Z132" s="6">
        <f t="shared" si="20"/>
        <v>70</v>
      </c>
      <c r="AD132" s="3">
        <v>1054</v>
      </c>
      <c r="AE132" s="3">
        <v>1173</v>
      </c>
      <c r="AF132" s="3">
        <v>243</v>
      </c>
      <c r="AG132" s="3">
        <v>2398</v>
      </c>
      <c r="AH132" s="3">
        <v>2227</v>
      </c>
      <c r="AI132" s="84">
        <f t="shared" ref="AI132:AI195" si="26">AD132/AE132</f>
        <v>0.89855072463768115</v>
      </c>
      <c r="AJ132" s="84">
        <f t="shared" si="22"/>
        <v>1199</v>
      </c>
      <c r="AK132" s="84">
        <f t="shared" si="23"/>
        <v>527</v>
      </c>
      <c r="AL132" s="84">
        <f t="shared" si="24"/>
        <v>586.5</v>
      </c>
      <c r="AM132" s="84">
        <f t="shared" si="25"/>
        <v>0.89855072463768115</v>
      </c>
    </row>
    <row r="133" spans="1:39" x14ac:dyDescent="0.25">
      <c r="A133" t="s">
        <v>216</v>
      </c>
      <c r="B133" t="s">
        <v>210</v>
      </c>
      <c r="C133" t="str">
        <f t="shared" si="21"/>
        <v>GRMAR-2004</v>
      </c>
      <c r="D133" t="s">
        <v>278</v>
      </c>
      <c r="E133" t="s">
        <v>771</v>
      </c>
      <c r="F133" t="s">
        <v>278</v>
      </c>
      <c r="G133" t="s">
        <v>771</v>
      </c>
      <c r="H133" t="s">
        <v>782</v>
      </c>
      <c r="I133" t="s">
        <v>781</v>
      </c>
      <c r="J133" t="s">
        <v>783</v>
      </c>
      <c r="K133" s="3">
        <v>8.708571428571428E-2</v>
      </c>
      <c r="L133" t="s">
        <v>357</v>
      </c>
      <c r="M133">
        <v>2004</v>
      </c>
      <c r="O133" s="3">
        <v>1</v>
      </c>
      <c r="P133" s="3" t="s">
        <v>651</v>
      </c>
      <c r="T133" s="3">
        <v>10</v>
      </c>
      <c r="V133" s="3">
        <v>5.3</v>
      </c>
      <c r="X133" s="3">
        <v>51.38</v>
      </c>
      <c r="Y133" s="67">
        <v>7.0000000000000001E-3</v>
      </c>
      <c r="Z133" s="6">
        <f t="shared" si="20"/>
        <v>70</v>
      </c>
      <c r="AD133" s="3">
        <v>1267</v>
      </c>
      <c r="AE133" s="3">
        <v>1409</v>
      </c>
      <c r="AF133" s="3">
        <v>206</v>
      </c>
      <c r="AG133" s="3">
        <v>2481</v>
      </c>
      <c r="AH133" s="3">
        <v>2676</v>
      </c>
      <c r="AI133" s="84">
        <f t="shared" si="26"/>
        <v>0.8992193044712562</v>
      </c>
      <c r="AJ133" s="84">
        <f t="shared" si="22"/>
        <v>1240.5</v>
      </c>
      <c r="AK133" s="84">
        <f t="shared" si="23"/>
        <v>633.5</v>
      </c>
      <c r="AL133" s="84">
        <f t="shared" si="24"/>
        <v>704.5</v>
      </c>
      <c r="AM133" s="84">
        <f t="shared" si="25"/>
        <v>0.8992193044712562</v>
      </c>
    </row>
    <row r="134" spans="1:39" x14ac:dyDescent="0.25">
      <c r="A134" t="s">
        <v>216</v>
      </c>
      <c r="B134" t="s">
        <v>210</v>
      </c>
      <c r="C134" t="str">
        <f t="shared" si="21"/>
        <v>GRMAR-2004</v>
      </c>
      <c r="D134" t="s">
        <v>278</v>
      </c>
      <c r="E134" t="s">
        <v>771</v>
      </c>
      <c r="F134" t="s">
        <v>278</v>
      </c>
      <c r="G134" t="s">
        <v>771</v>
      </c>
      <c r="H134" t="s">
        <v>782</v>
      </c>
      <c r="I134" t="s">
        <v>781</v>
      </c>
      <c r="J134" t="s">
        <v>783</v>
      </c>
      <c r="K134" s="3">
        <v>8.708571428571428E-2</v>
      </c>
      <c r="L134" t="s">
        <v>354</v>
      </c>
      <c r="M134">
        <v>2004</v>
      </c>
      <c r="O134" s="3">
        <v>1</v>
      </c>
      <c r="P134" s="3" t="s">
        <v>651</v>
      </c>
      <c r="T134" s="3">
        <v>10</v>
      </c>
      <c r="V134" s="3">
        <v>5</v>
      </c>
      <c r="X134" s="3">
        <v>127.48</v>
      </c>
      <c r="Y134" s="67">
        <v>7.0000000000000001E-3</v>
      </c>
      <c r="Z134" s="6">
        <f t="shared" si="20"/>
        <v>70</v>
      </c>
      <c r="AD134" s="3">
        <v>2566</v>
      </c>
      <c r="AE134" s="3">
        <v>2517</v>
      </c>
      <c r="AF134" s="3">
        <v>402</v>
      </c>
      <c r="AG134" s="3">
        <v>5944</v>
      </c>
      <c r="AH134" s="3">
        <v>5083</v>
      </c>
      <c r="AI134" s="84">
        <f t="shared" si="26"/>
        <v>1.0194676201827573</v>
      </c>
      <c r="AJ134" s="84">
        <f t="shared" si="22"/>
        <v>2972</v>
      </c>
      <c r="AK134" s="84">
        <f t="shared" si="23"/>
        <v>1283</v>
      </c>
      <c r="AL134" s="84">
        <f t="shared" si="24"/>
        <v>1258.5</v>
      </c>
      <c r="AM134" s="84">
        <f t="shared" si="25"/>
        <v>1.0194676201827573</v>
      </c>
    </row>
    <row r="135" spans="1:39" x14ac:dyDescent="0.25">
      <c r="A135" t="s">
        <v>216</v>
      </c>
      <c r="B135" t="s">
        <v>211</v>
      </c>
      <c r="C135" t="str">
        <f t="shared" si="21"/>
        <v>GRTRA-2016</v>
      </c>
      <c r="D135" t="s">
        <v>770</v>
      </c>
      <c r="E135" t="s">
        <v>771</v>
      </c>
      <c r="F135" t="s">
        <v>770</v>
      </c>
      <c r="G135" t="s">
        <v>771</v>
      </c>
      <c r="H135" t="s">
        <v>782</v>
      </c>
      <c r="I135" t="s">
        <v>781</v>
      </c>
      <c r="J135" t="s">
        <v>783</v>
      </c>
      <c r="K135" s="3">
        <v>0</v>
      </c>
      <c r="L135" t="s">
        <v>361</v>
      </c>
      <c r="M135">
        <v>2016</v>
      </c>
      <c r="O135" s="3">
        <v>1</v>
      </c>
      <c r="P135" s="3" t="s">
        <v>651</v>
      </c>
      <c r="T135" s="3">
        <v>10</v>
      </c>
      <c r="V135" s="3">
        <v>5.5</v>
      </c>
      <c r="X135" s="3">
        <v>37.229999999999997</v>
      </c>
      <c r="Y135" s="67">
        <v>7.0000000000000001E-3</v>
      </c>
      <c r="Z135" s="6">
        <f t="shared" si="20"/>
        <v>70</v>
      </c>
      <c r="AD135" s="3">
        <v>979</v>
      </c>
      <c r="AE135" s="3">
        <v>1553</v>
      </c>
      <c r="AF135" s="3">
        <v>145</v>
      </c>
      <c r="AG135" s="3">
        <v>2309</v>
      </c>
      <c r="AH135" s="3">
        <v>2532</v>
      </c>
      <c r="AI135" s="84">
        <f t="shared" si="26"/>
        <v>0.63039278815196398</v>
      </c>
      <c r="AJ135" s="84">
        <f t="shared" si="22"/>
        <v>1154.5</v>
      </c>
      <c r="AK135" s="84">
        <f t="shared" si="23"/>
        <v>489.5</v>
      </c>
      <c r="AL135" s="84">
        <f t="shared" si="24"/>
        <v>776.5</v>
      </c>
      <c r="AM135" s="84">
        <f t="shared" si="25"/>
        <v>0.63039278815196398</v>
      </c>
    </row>
    <row r="136" spans="1:39" x14ac:dyDescent="0.25">
      <c r="A136" t="s">
        <v>216</v>
      </c>
      <c r="B136" t="s">
        <v>211</v>
      </c>
      <c r="C136" t="str">
        <f t="shared" si="21"/>
        <v>GRTRA-2016</v>
      </c>
      <c r="D136" t="s">
        <v>770</v>
      </c>
      <c r="E136" t="s">
        <v>771</v>
      </c>
      <c r="F136" t="s">
        <v>770</v>
      </c>
      <c r="G136" t="s">
        <v>771</v>
      </c>
      <c r="H136" t="s">
        <v>782</v>
      </c>
      <c r="I136" t="s">
        <v>781</v>
      </c>
      <c r="J136" t="s">
        <v>783</v>
      </c>
      <c r="K136" s="3">
        <v>0</v>
      </c>
      <c r="L136" t="s">
        <v>365</v>
      </c>
      <c r="M136">
        <v>2016</v>
      </c>
      <c r="O136" s="3">
        <v>1</v>
      </c>
      <c r="P136" s="3" t="s">
        <v>651</v>
      </c>
      <c r="T136" s="3">
        <v>10</v>
      </c>
      <c r="V136" s="3">
        <v>5.3</v>
      </c>
      <c r="X136" s="3">
        <v>28.58</v>
      </c>
      <c r="Y136" s="67">
        <v>7.0000000000000001E-3</v>
      </c>
      <c r="Z136" s="6">
        <f t="shared" si="20"/>
        <v>70</v>
      </c>
      <c r="AD136" s="3">
        <v>635</v>
      </c>
      <c r="AE136" s="3">
        <v>990</v>
      </c>
      <c r="AF136" s="3">
        <v>145</v>
      </c>
      <c r="AG136" s="3">
        <v>2075</v>
      </c>
      <c r="AH136" s="3">
        <v>1625</v>
      </c>
      <c r="AI136" s="84">
        <f t="shared" si="26"/>
        <v>0.64141414141414144</v>
      </c>
      <c r="AJ136" s="84">
        <f t="shared" si="22"/>
        <v>1037.5</v>
      </c>
      <c r="AK136" s="84">
        <f t="shared" si="23"/>
        <v>317.5</v>
      </c>
      <c r="AL136" s="84">
        <f t="shared" si="24"/>
        <v>495</v>
      </c>
      <c r="AM136" s="84">
        <f t="shared" si="25"/>
        <v>0.64141414141414144</v>
      </c>
    </row>
    <row r="137" spans="1:39" x14ac:dyDescent="0.25">
      <c r="A137" t="s">
        <v>216</v>
      </c>
      <c r="B137" t="s">
        <v>211</v>
      </c>
      <c r="C137" t="str">
        <f t="shared" si="21"/>
        <v>GRTRA-2016</v>
      </c>
      <c r="D137" t="s">
        <v>770</v>
      </c>
      <c r="E137" t="s">
        <v>771</v>
      </c>
      <c r="F137" t="s">
        <v>770</v>
      </c>
      <c r="G137" t="s">
        <v>771</v>
      </c>
      <c r="H137" t="s">
        <v>782</v>
      </c>
      <c r="I137" t="s">
        <v>781</v>
      </c>
      <c r="J137" t="s">
        <v>783</v>
      </c>
      <c r="K137" s="3">
        <v>0</v>
      </c>
      <c r="L137" t="s">
        <v>363</v>
      </c>
      <c r="M137">
        <v>2016</v>
      </c>
      <c r="O137" s="3">
        <v>1</v>
      </c>
      <c r="P137" s="3" t="s">
        <v>651</v>
      </c>
      <c r="T137" s="3">
        <v>10</v>
      </c>
      <c r="V137" s="3">
        <v>5.6</v>
      </c>
      <c r="X137" s="3">
        <v>29.37</v>
      </c>
      <c r="Y137" s="67">
        <v>7.0000000000000001E-3</v>
      </c>
      <c r="Z137" s="6">
        <f t="shared" si="20"/>
        <v>70</v>
      </c>
      <c r="AD137" s="3">
        <v>772</v>
      </c>
      <c r="AE137" s="3">
        <v>1189</v>
      </c>
      <c r="AF137" s="3">
        <v>119</v>
      </c>
      <c r="AG137" s="3">
        <v>891</v>
      </c>
      <c r="AH137" s="3">
        <v>1961</v>
      </c>
      <c r="AI137" s="84">
        <f t="shared" si="26"/>
        <v>0.64928511354079055</v>
      </c>
      <c r="AJ137" s="84">
        <f t="shared" si="22"/>
        <v>445.5</v>
      </c>
      <c r="AK137" s="84">
        <f t="shared" si="23"/>
        <v>386</v>
      </c>
      <c r="AL137" s="84">
        <f t="shared" si="24"/>
        <v>594.5</v>
      </c>
      <c r="AM137" s="84">
        <f t="shared" si="25"/>
        <v>0.64928511354079055</v>
      </c>
    </row>
    <row r="138" spans="1:39" x14ac:dyDescent="0.25">
      <c r="A138" t="s">
        <v>216</v>
      </c>
      <c r="B138" t="s">
        <v>211</v>
      </c>
      <c r="C138" t="str">
        <f t="shared" si="21"/>
        <v>GRTRA-2016</v>
      </c>
      <c r="D138" t="s">
        <v>770</v>
      </c>
      <c r="E138" t="s">
        <v>771</v>
      </c>
      <c r="F138" t="s">
        <v>770</v>
      </c>
      <c r="G138" t="s">
        <v>771</v>
      </c>
      <c r="H138" t="s">
        <v>782</v>
      </c>
      <c r="I138" t="s">
        <v>781</v>
      </c>
      <c r="J138" t="s">
        <v>783</v>
      </c>
      <c r="K138" s="3">
        <v>0</v>
      </c>
      <c r="L138" t="s">
        <v>366</v>
      </c>
      <c r="M138">
        <v>2016</v>
      </c>
      <c r="O138" s="3">
        <v>1</v>
      </c>
      <c r="P138" s="3" t="s">
        <v>651</v>
      </c>
      <c r="T138" s="3">
        <v>10</v>
      </c>
      <c r="V138" s="3">
        <v>5.0999999999999996</v>
      </c>
      <c r="X138" s="3">
        <v>24.68</v>
      </c>
      <c r="Y138" s="67">
        <v>7.0000000000000001E-3</v>
      </c>
      <c r="Z138" s="6">
        <f t="shared" si="20"/>
        <v>70</v>
      </c>
      <c r="AD138" s="3">
        <v>628</v>
      </c>
      <c r="AE138" s="3">
        <v>871</v>
      </c>
      <c r="AF138" s="3">
        <v>89</v>
      </c>
      <c r="AG138" s="3">
        <v>1165</v>
      </c>
      <c r="AH138" s="3">
        <v>1499</v>
      </c>
      <c r="AI138" s="84">
        <f t="shared" si="26"/>
        <v>0.72101033295063144</v>
      </c>
      <c r="AJ138" s="84">
        <f t="shared" si="22"/>
        <v>582.5</v>
      </c>
      <c r="AK138" s="84">
        <f t="shared" si="23"/>
        <v>314</v>
      </c>
      <c r="AL138" s="84">
        <f t="shared" si="24"/>
        <v>435.5</v>
      </c>
      <c r="AM138" s="84">
        <f t="shared" si="25"/>
        <v>0.72101033295063144</v>
      </c>
    </row>
    <row r="139" spans="1:39" x14ac:dyDescent="0.25">
      <c r="A139" t="s">
        <v>216</v>
      </c>
      <c r="B139" t="s">
        <v>211</v>
      </c>
      <c r="C139" t="str">
        <f t="shared" si="21"/>
        <v>GRTRA-2016</v>
      </c>
      <c r="D139" t="s">
        <v>770</v>
      </c>
      <c r="E139" t="s">
        <v>771</v>
      </c>
      <c r="F139" t="s">
        <v>770</v>
      </c>
      <c r="G139" t="s">
        <v>771</v>
      </c>
      <c r="H139" t="s">
        <v>782</v>
      </c>
      <c r="I139" t="s">
        <v>781</v>
      </c>
      <c r="J139" t="s">
        <v>783</v>
      </c>
      <c r="K139" s="3">
        <v>0</v>
      </c>
      <c r="L139" t="s">
        <v>364</v>
      </c>
      <c r="M139">
        <v>2016</v>
      </c>
      <c r="O139" s="3">
        <v>1</v>
      </c>
      <c r="P139" s="3" t="s">
        <v>651</v>
      </c>
      <c r="T139" s="3">
        <v>10</v>
      </c>
      <c r="V139" s="3">
        <v>6</v>
      </c>
      <c r="X139" s="3">
        <v>25.04</v>
      </c>
      <c r="Y139" s="67">
        <v>7.0000000000000001E-3</v>
      </c>
      <c r="Z139" s="6">
        <f t="shared" si="20"/>
        <v>70</v>
      </c>
      <c r="AD139" s="3">
        <v>824</v>
      </c>
      <c r="AE139" s="3">
        <v>1114</v>
      </c>
      <c r="AF139" s="3">
        <v>122</v>
      </c>
      <c r="AG139" s="3">
        <v>1939</v>
      </c>
      <c r="AH139" s="3">
        <v>1938</v>
      </c>
      <c r="AI139" s="84">
        <f t="shared" si="26"/>
        <v>0.73967684021543989</v>
      </c>
      <c r="AJ139" s="84">
        <f t="shared" si="22"/>
        <v>969.5</v>
      </c>
      <c r="AK139" s="84">
        <f t="shared" si="23"/>
        <v>412</v>
      </c>
      <c r="AL139" s="84">
        <f t="shared" si="24"/>
        <v>557</v>
      </c>
      <c r="AM139" s="84">
        <f t="shared" si="25"/>
        <v>0.73967684021543989</v>
      </c>
    </row>
    <row r="140" spans="1:39" x14ac:dyDescent="0.25">
      <c r="A140" t="s">
        <v>216</v>
      </c>
      <c r="B140" t="s">
        <v>211</v>
      </c>
      <c r="C140" t="str">
        <f t="shared" si="21"/>
        <v>GRTRA-2004</v>
      </c>
      <c r="D140" t="s">
        <v>770</v>
      </c>
      <c r="E140" t="s">
        <v>771</v>
      </c>
      <c r="F140" t="s">
        <v>770</v>
      </c>
      <c r="G140" t="s">
        <v>771</v>
      </c>
      <c r="H140" t="s">
        <v>782</v>
      </c>
      <c r="I140" t="s">
        <v>781</v>
      </c>
      <c r="J140" t="s">
        <v>783</v>
      </c>
      <c r="K140" s="3">
        <v>0</v>
      </c>
      <c r="L140" t="s">
        <v>364</v>
      </c>
      <c r="M140">
        <v>2004</v>
      </c>
      <c r="O140" s="3">
        <v>1</v>
      </c>
      <c r="P140" s="3" t="s">
        <v>651</v>
      </c>
      <c r="T140" s="3">
        <v>10</v>
      </c>
      <c r="V140" s="3">
        <v>5</v>
      </c>
      <c r="X140" s="3">
        <v>83.59</v>
      </c>
      <c r="Y140" s="67">
        <v>7.0000000000000001E-3</v>
      </c>
      <c r="Z140" s="6">
        <f t="shared" si="20"/>
        <v>70</v>
      </c>
      <c r="AD140" s="3">
        <v>1581</v>
      </c>
      <c r="AE140" s="3">
        <v>2099</v>
      </c>
      <c r="AF140" s="3">
        <v>195</v>
      </c>
      <c r="AG140" s="3">
        <v>3195</v>
      </c>
      <c r="AH140" s="3">
        <v>3680</v>
      </c>
      <c r="AI140" s="84">
        <f t="shared" si="26"/>
        <v>0.75321581705574081</v>
      </c>
      <c r="AJ140" s="84">
        <f t="shared" si="22"/>
        <v>1597.5</v>
      </c>
      <c r="AK140" s="84">
        <f t="shared" si="23"/>
        <v>790.5</v>
      </c>
      <c r="AL140" s="84">
        <f t="shared" si="24"/>
        <v>1049.5</v>
      </c>
      <c r="AM140" s="84">
        <f t="shared" si="25"/>
        <v>0.75321581705574081</v>
      </c>
    </row>
    <row r="141" spans="1:39" x14ac:dyDescent="0.25">
      <c r="A141" t="s">
        <v>216</v>
      </c>
      <c r="B141" t="s">
        <v>211</v>
      </c>
      <c r="C141" t="str">
        <f t="shared" si="21"/>
        <v>GRTRA-2016</v>
      </c>
      <c r="D141" t="s">
        <v>770</v>
      </c>
      <c r="E141" t="s">
        <v>771</v>
      </c>
      <c r="F141" t="s">
        <v>770</v>
      </c>
      <c r="G141" t="s">
        <v>771</v>
      </c>
      <c r="H141" t="s">
        <v>782</v>
      </c>
      <c r="I141" t="s">
        <v>781</v>
      </c>
      <c r="J141" t="s">
        <v>783</v>
      </c>
      <c r="K141" s="3">
        <v>0</v>
      </c>
      <c r="L141" t="s">
        <v>150</v>
      </c>
      <c r="M141">
        <v>2016</v>
      </c>
      <c r="O141" s="3">
        <v>1</v>
      </c>
      <c r="P141" s="3" t="s">
        <v>651</v>
      </c>
      <c r="T141" s="3">
        <v>10</v>
      </c>
      <c r="V141" s="3">
        <v>5.5</v>
      </c>
      <c r="X141" s="3">
        <v>23.78</v>
      </c>
      <c r="Y141" s="67">
        <v>7.0000000000000001E-3</v>
      </c>
      <c r="Z141" s="6">
        <f t="shared" si="20"/>
        <v>70</v>
      </c>
      <c r="AD141" s="3">
        <v>623</v>
      </c>
      <c r="AE141" s="3">
        <v>791</v>
      </c>
      <c r="AF141" s="3">
        <v>86</v>
      </c>
      <c r="AG141" s="3">
        <v>1120</v>
      </c>
      <c r="AH141" s="3">
        <v>1414</v>
      </c>
      <c r="AI141" s="84">
        <f t="shared" si="26"/>
        <v>0.78761061946902655</v>
      </c>
      <c r="AJ141" s="84">
        <f t="shared" si="22"/>
        <v>560</v>
      </c>
      <c r="AK141" s="84">
        <f t="shared" si="23"/>
        <v>311.5</v>
      </c>
      <c r="AL141" s="84">
        <f t="shared" si="24"/>
        <v>395.5</v>
      </c>
      <c r="AM141" s="84">
        <f t="shared" si="25"/>
        <v>0.78761061946902655</v>
      </c>
    </row>
    <row r="142" spans="1:39" x14ac:dyDescent="0.25">
      <c r="A142" t="s">
        <v>216</v>
      </c>
      <c r="B142" t="s">
        <v>211</v>
      </c>
      <c r="C142" t="str">
        <f t="shared" si="21"/>
        <v>GRTRA-2004</v>
      </c>
      <c r="D142" t="s">
        <v>770</v>
      </c>
      <c r="E142" t="s">
        <v>771</v>
      </c>
      <c r="F142" t="s">
        <v>770</v>
      </c>
      <c r="G142" t="s">
        <v>771</v>
      </c>
      <c r="H142" t="s">
        <v>782</v>
      </c>
      <c r="I142" t="s">
        <v>781</v>
      </c>
      <c r="J142" t="s">
        <v>783</v>
      </c>
      <c r="K142" s="3">
        <v>0</v>
      </c>
      <c r="L142" t="s">
        <v>363</v>
      </c>
      <c r="M142">
        <v>2004</v>
      </c>
      <c r="O142" s="3">
        <v>1</v>
      </c>
      <c r="P142" s="3" t="s">
        <v>651</v>
      </c>
      <c r="T142" s="3">
        <v>10</v>
      </c>
      <c r="V142" s="3">
        <v>5.0999999999999996</v>
      </c>
      <c r="X142" s="3">
        <v>48.12</v>
      </c>
      <c r="Y142" s="67">
        <v>7.0000000000000001E-3</v>
      </c>
      <c r="Z142" s="6">
        <f t="shared" si="20"/>
        <v>70</v>
      </c>
      <c r="AD142" s="3">
        <v>1103</v>
      </c>
      <c r="AE142" s="3">
        <v>1329</v>
      </c>
      <c r="AF142" s="3">
        <v>188</v>
      </c>
      <c r="AG142" s="3">
        <v>1696</v>
      </c>
      <c r="AH142" s="3">
        <v>2432</v>
      </c>
      <c r="AI142" s="84">
        <f t="shared" si="26"/>
        <v>0.82994732881866062</v>
      </c>
      <c r="AJ142" s="84">
        <f t="shared" si="22"/>
        <v>848</v>
      </c>
      <c r="AK142" s="84">
        <f t="shared" si="23"/>
        <v>551.5</v>
      </c>
      <c r="AL142" s="84">
        <f t="shared" si="24"/>
        <v>664.5</v>
      </c>
      <c r="AM142" s="84">
        <f t="shared" si="25"/>
        <v>0.82994732881866062</v>
      </c>
    </row>
    <row r="143" spans="1:39" x14ac:dyDescent="0.25">
      <c r="A143" t="s">
        <v>216</v>
      </c>
      <c r="B143" t="s">
        <v>211</v>
      </c>
      <c r="C143" t="str">
        <f t="shared" si="21"/>
        <v>GRTRA-2004</v>
      </c>
      <c r="D143" t="s">
        <v>770</v>
      </c>
      <c r="E143" t="s">
        <v>771</v>
      </c>
      <c r="F143" t="s">
        <v>770</v>
      </c>
      <c r="G143" t="s">
        <v>771</v>
      </c>
      <c r="H143" t="s">
        <v>782</v>
      </c>
      <c r="I143" t="s">
        <v>781</v>
      </c>
      <c r="J143" t="s">
        <v>783</v>
      </c>
      <c r="K143" s="3">
        <v>0</v>
      </c>
      <c r="L143" t="s">
        <v>361</v>
      </c>
      <c r="M143">
        <v>2004</v>
      </c>
      <c r="O143" s="3">
        <v>1</v>
      </c>
      <c r="P143" s="3" t="s">
        <v>651</v>
      </c>
      <c r="T143" s="3">
        <v>10</v>
      </c>
      <c r="V143" s="3">
        <v>5</v>
      </c>
      <c r="X143" s="3">
        <v>56.07</v>
      </c>
      <c r="Y143" s="67">
        <v>7.0000000000000001E-3</v>
      </c>
      <c r="Z143" s="6">
        <f t="shared" si="20"/>
        <v>70</v>
      </c>
      <c r="AD143" s="3">
        <v>1198</v>
      </c>
      <c r="AE143" s="3">
        <v>1430</v>
      </c>
      <c r="AF143" s="3">
        <v>131</v>
      </c>
      <c r="AG143" s="3">
        <v>1943</v>
      </c>
      <c r="AH143" s="3">
        <v>2628</v>
      </c>
      <c r="AI143" s="84">
        <f t="shared" si="26"/>
        <v>0.83776223776223779</v>
      </c>
      <c r="AJ143" s="84">
        <f t="shared" si="22"/>
        <v>971.5</v>
      </c>
      <c r="AK143" s="84">
        <f t="shared" si="23"/>
        <v>599</v>
      </c>
      <c r="AL143" s="84">
        <f t="shared" si="24"/>
        <v>715</v>
      </c>
      <c r="AM143" s="84">
        <f t="shared" si="25"/>
        <v>0.83776223776223779</v>
      </c>
    </row>
    <row r="144" spans="1:39" x14ac:dyDescent="0.25">
      <c r="A144" t="s">
        <v>216</v>
      </c>
      <c r="B144" t="s">
        <v>211</v>
      </c>
      <c r="C144" t="str">
        <f t="shared" si="21"/>
        <v>GRTRA-2016</v>
      </c>
      <c r="D144" t="s">
        <v>770</v>
      </c>
      <c r="E144" t="s">
        <v>771</v>
      </c>
      <c r="F144" t="s">
        <v>770</v>
      </c>
      <c r="G144" t="s">
        <v>771</v>
      </c>
      <c r="H144" t="s">
        <v>782</v>
      </c>
      <c r="I144" t="s">
        <v>781</v>
      </c>
      <c r="J144" t="s">
        <v>783</v>
      </c>
      <c r="K144" s="3">
        <v>0</v>
      </c>
      <c r="L144" t="s">
        <v>362</v>
      </c>
      <c r="M144">
        <v>2016</v>
      </c>
      <c r="O144" s="3">
        <v>1</v>
      </c>
      <c r="P144" s="3" t="s">
        <v>651</v>
      </c>
      <c r="T144" s="3">
        <v>10</v>
      </c>
      <c r="V144" s="3">
        <v>5.4</v>
      </c>
      <c r="X144" s="3">
        <v>21.11</v>
      </c>
      <c r="Y144" s="67">
        <v>7.0000000000000001E-3</v>
      </c>
      <c r="Z144" s="6">
        <f t="shared" si="20"/>
        <v>70</v>
      </c>
      <c r="AD144" s="3">
        <v>488</v>
      </c>
      <c r="AE144" s="3">
        <v>579</v>
      </c>
      <c r="AF144" s="3">
        <v>71</v>
      </c>
      <c r="AG144" s="3">
        <v>796</v>
      </c>
      <c r="AH144" s="3">
        <v>1067</v>
      </c>
      <c r="AI144" s="84">
        <f t="shared" si="26"/>
        <v>0.84283246977547499</v>
      </c>
      <c r="AJ144" s="84">
        <f t="shared" si="22"/>
        <v>398</v>
      </c>
      <c r="AK144" s="84">
        <f t="shared" si="23"/>
        <v>244</v>
      </c>
      <c r="AL144" s="84">
        <f t="shared" si="24"/>
        <v>289.5</v>
      </c>
      <c r="AM144" s="84">
        <f t="shared" si="25"/>
        <v>0.84283246977547499</v>
      </c>
    </row>
    <row r="145" spans="1:48" x14ac:dyDescent="0.25">
      <c r="A145" t="s">
        <v>216</v>
      </c>
      <c r="B145" t="s">
        <v>211</v>
      </c>
      <c r="C145" t="str">
        <f t="shared" si="21"/>
        <v>GRTRA-2004</v>
      </c>
      <c r="D145" t="s">
        <v>770</v>
      </c>
      <c r="E145" t="s">
        <v>771</v>
      </c>
      <c r="F145" t="s">
        <v>770</v>
      </c>
      <c r="G145" t="s">
        <v>771</v>
      </c>
      <c r="H145" t="s">
        <v>782</v>
      </c>
      <c r="I145" t="s">
        <v>781</v>
      </c>
      <c r="J145" t="s">
        <v>783</v>
      </c>
      <c r="K145" s="3">
        <v>0</v>
      </c>
      <c r="L145" t="s">
        <v>365</v>
      </c>
      <c r="M145">
        <v>2004</v>
      </c>
      <c r="O145" s="3">
        <v>1</v>
      </c>
      <c r="P145" s="3" t="s">
        <v>651</v>
      </c>
      <c r="T145" s="3">
        <v>10</v>
      </c>
      <c r="V145" s="3">
        <v>4.9000000000000004</v>
      </c>
      <c r="X145" s="3">
        <v>59.17</v>
      </c>
      <c r="Y145" s="67">
        <v>7.0000000000000001E-3</v>
      </c>
      <c r="Z145" s="6">
        <f t="shared" si="20"/>
        <v>70</v>
      </c>
      <c r="AD145" s="3">
        <v>1071</v>
      </c>
      <c r="AE145" s="3">
        <v>1194</v>
      </c>
      <c r="AF145" s="3">
        <v>236</v>
      </c>
      <c r="AG145" s="3">
        <v>2519</v>
      </c>
      <c r="AH145" s="3">
        <v>2265</v>
      </c>
      <c r="AI145" s="84">
        <f t="shared" si="26"/>
        <v>0.89698492462311563</v>
      </c>
      <c r="AJ145" s="84">
        <f t="shared" si="22"/>
        <v>1259.5</v>
      </c>
      <c r="AK145" s="84">
        <f t="shared" si="23"/>
        <v>535.5</v>
      </c>
      <c r="AL145" s="84">
        <f t="shared" si="24"/>
        <v>597</v>
      </c>
      <c r="AM145" s="84">
        <f t="shared" si="25"/>
        <v>0.89698492462311563</v>
      </c>
    </row>
    <row r="146" spans="1:48" x14ac:dyDescent="0.25">
      <c r="A146" t="s">
        <v>216</v>
      </c>
      <c r="B146" t="s">
        <v>211</v>
      </c>
      <c r="C146" t="str">
        <f t="shared" si="21"/>
        <v>GRTRA-2004</v>
      </c>
      <c r="D146" t="s">
        <v>770</v>
      </c>
      <c r="E146" t="s">
        <v>771</v>
      </c>
      <c r="F146" t="s">
        <v>770</v>
      </c>
      <c r="G146" t="s">
        <v>771</v>
      </c>
      <c r="H146" t="s">
        <v>782</v>
      </c>
      <c r="I146" t="s">
        <v>781</v>
      </c>
      <c r="J146" t="s">
        <v>783</v>
      </c>
      <c r="K146" s="3">
        <v>0</v>
      </c>
      <c r="L146" t="s">
        <v>366</v>
      </c>
      <c r="M146">
        <v>2004</v>
      </c>
      <c r="O146" s="3">
        <v>1</v>
      </c>
      <c r="P146" s="3" t="s">
        <v>651</v>
      </c>
      <c r="T146" s="3">
        <v>10</v>
      </c>
      <c r="V146" s="3">
        <v>4.7</v>
      </c>
      <c r="X146" s="3">
        <v>56.13</v>
      </c>
      <c r="Y146" s="67">
        <v>7.0000000000000001E-3</v>
      </c>
      <c r="Z146" s="6">
        <f t="shared" si="20"/>
        <v>70</v>
      </c>
      <c r="AD146" s="3">
        <v>976</v>
      </c>
      <c r="AE146" s="3">
        <v>1083</v>
      </c>
      <c r="AF146" s="3">
        <v>175</v>
      </c>
      <c r="AG146" s="3">
        <v>1992</v>
      </c>
      <c r="AH146" s="3">
        <v>2059</v>
      </c>
      <c r="AI146" s="84">
        <f t="shared" si="26"/>
        <v>0.90120036934441372</v>
      </c>
      <c r="AJ146" s="84">
        <f t="shared" si="22"/>
        <v>996</v>
      </c>
      <c r="AK146" s="84">
        <f t="shared" si="23"/>
        <v>488</v>
      </c>
      <c r="AL146" s="84">
        <f t="shared" si="24"/>
        <v>541.5</v>
      </c>
      <c r="AM146" s="84">
        <f t="shared" si="25"/>
        <v>0.90120036934441372</v>
      </c>
    </row>
    <row r="147" spans="1:48" x14ac:dyDescent="0.25">
      <c r="A147" t="s">
        <v>216</v>
      </c>
      <c r="B147" t="s">
        <v>211</v>
      </c>
      <c r="C147" t="str">
        <f t="shared" si="21"/>
        <v>GRTRA-2004</v>
      </c>
      <c r="D147" t="s">
        <v>770</v>
      </c>
      <c r="E147" t="s">
        <v>771</v>
      </c>
      <c r="F147" t="s">
        <v>770</v>
      </c>
      <c r="G147" t="s">
        <v>771</v>
      </c>
      <c r="H147" t="s">
        <v>782</v>
      </c>
      <c r="I147" t="s">
        <v>781</v>
      </c>
      <c r="J147" t="s">
        <v>783</v>
      </c>
      <c r="K147" s="3">
        <v>0</v>
      </c>
      <c r="L147" t="s">
        <v>362</v>
      </c>
      <c r="M147">
        <v>2004</v>
      </c>
      <c r="O147" s="3">
        <v>1</v>
      </c>
      <c r="P147" s="3" t="s">
        <v>651</v>
      </c>
      <c r="T147" s="3">
        <v>10</v>
      </c>
      <c r="V147" s="3">
        <v>4.7</v>
      </c>
      <c r="X147" s="3">
        <v>44.11</v>
      </c>
      <c r="Y147" s="67">
        <v>7.0000000000000001E-3</v>
      </c>
      <c r="Z147" s="6">
        <f t="shared" si="20"/>
        <v>70</v>
      </c>
      <c r="AD147" s="3">
        <v>1066</v>
      </c>
      <c r="AE147" s="3">
        <v>1041</v>
      </c>
      <c r="AF147" s="3">
        <v>247</v>
      </c>
      <c r="AG147" s="3">
        <v>793</v>
      </c>
      <c r="AH147" s="3">
        <v>2107</v>
      </c>
      <c r="AI147" s="84">
        <f t="shared" si="26"/>
        <v>1.0240153698366954</v>
      </c>
      <c r="AJ147" s="84">
        <f t="shared" si="22"/>
        <v>396.5</v>
      </c>
      <c r="AK147" s="84">
        <f t="shared" si="23"/>
        <v>533</v>
      </c>
      <c r="AL147" s="84">
        <f t="shared" si="24"/>
        <v>520.5</v>
      </c>
      <c r="AM147" s="84">
        <f t="shared" si="25"/>
        <v>1.0240153698366954</v>
      </c>
    </row>
    <row r="148" spans="1:48" x14ac:dyDescent="0.25">
      <c r="A148" t="s">
        <v>216</v>
      </c>
      <c r="B148" t="s">
        <v>211</v>
      </c>
      <c r="C148" t="str">
        <f t="shared" si="21"/>
        <v>GRTRA-2004</v>
      </c>
      <c r="D148" t="s">
        <v>770</v>
      </c>
      <c r="E148" t="s">
        <v>771</v>
      </c>
      <c r="F148" t="s">
        <v>770</v>
      </c>
      <c r="G148" t="s">
        <v>771</v>
      </c>
      <c r="H148" t="s">
        <v>782</v>
      </c>
      <c r="I148" t="s">
        <v>781</v>
      </c>
      <c r="J148" t="s">
        <v>783</v>
      </c>
      <c r="K148" s="3">
        <v>0</v>
      </c>
      <c r="L148" t="s">
        <v>150</v>
      </c>
      <c r="M148">
        <v>2004</v>
      </c>
      <c r="O148" s="3">
        <v>1</v>
      </c>
      <c r="P148" s="3" t="s">
        <v>651</v>
      </c>
      <c r="T148" s="3">
        <v>10</v>
      </c>
      <c r="V148" s="3">
        <v>4.5</v>
      </c>
      <c r="X148" s="3">
        <v>51.87</v>
      </c>
      <c r="Y148" s="67">
        <v>7.0000000000000001E-3</v>
      </c>
      <c r="Z148" s="6">
        <f t="shared" si="20"/>
        <v>70</v>
      </c>
      <c r="AD148" s="3">
        <v>994</v>
      </c>
      <c r="AE148" s="3">
        <v>903</v>
      </c>
      <c r="AF148" s="3">
        <v>132</v>
      </c>
      <c r="AG148" s="3">
        <v>1415</v>
      </c>
      <c r="AH148" s="3">
        <v>1897</v>
      </c>
      <c r="AI148" s="84">
        <f t="shared" si="26"/>
        <v>1.1007751937984496</v>
      </c>
      <c r="AJ148" s="84">
        <f t="shared" si="22"/>
        <v>707.5</v>
      </c>
      <c r="AK148" s="84">
        <f t="shared" si="23"/>
        <v>497</v>
      </c>
      <c r="AL148" s="84">
        <f t="shared" si="24"/>
        <v>451.5</v>
      </c>
      <c r="AM148" s="84">
        <f t="shared" si="25"/>
        <v>1.1007751937984496</v>
      </c>
    </row>
    <row r="149" spans="1:48" x14ac:dyDescent="0.25">
      <c r="A149" t="s">
        <v>208</v>
      </c>
      <c r="B149" t="s">
        <v>121</v>
      </c>
      <c r="C149" t="str">
        <f t="shared" si="21"/>
        <v>Hills Creek-2012</v>
      </c>
      <c r="D149" t="s">
        <v>275</v>
      </c>
      <c r="E149" t="s">
        <v>769</v>
      </c>
      <c r="F149" t="s">
        <v>275</v>
      </c>
      <c r="G149" t="s">
        <v>769</v>
      </c>
      <c r="H149" t="s">
        <v>782</v>
      </c>
      <c r="I149" t="s">
        <v>781</v>
      </c>
      <c r="J149" t="s">
        <v>783</v>
      </c>
      <c r="K149" s="3">
        <v>0.1</v>
      </c>
      <c r="L149" t="s">
        <v>77</v>
      </c>
      <c r="M149">
        <v>2012</v>
      </c>
      <c r="O149" s="3">
        <v>1</v>
      </c>
      <c r="P149" s="3" t="s">
        <v>651</v>
      </c>
      <c r="Q149" s="3" t="s">
        <v>651</v>
      </c>
      <c r="T149" s="3">
        <v>10</v>
      </c>
      <c r="V149" s="3">
        <v>5.3</v>
      </c>
      <c r="X149" s="3">
        <v>54.43</v>
      </c>
      <c r="Y149" s="3">
        <v>3.5000000000000001E-3</v>
      </c>
      <c r="Z149" s="6">
        <f t="shared" si="20"/>
        <v>35</v>
      </c>
      <c r="AD149" s="3">
        <v>1822</v>
      </c>
      <c r="AE149" s="3">
        <v>1533</v>
      </c>
      <c r="AF149" s="3">
        <v>179</v>
      </c>
      <c r="AG149" s="3">
        <v>2022</v>
      </c>
      <c r="AH149" s="3">
        <v>3355</v>
      </c>
      <c r="AI149" s="84">
        <f t="shared" si="26"/>
        <v>1.1885192433137639</v>
      </c>
      <c r="AJ149" s="84">
        <f t="shared" si="22"/>
        <v>1011</v>
      </c>
      <c r="AK149" s="84">
        <f t="shared" si="23"/>
        <v>911</v>
      </c>
      <c r="AL149" s="84">
        <f t="shared" si="24"/>
        <v>766.5</v>
      </c>
      <c r="AM149" s="84">
        <f t="shared" si="25"/>
        <v>1.1885192433137639</v>
      </c>
      <c r="AV149" t="s">
        <v>129</v>
      </c>
    </row>
    <row r="150" spans="1:48" x14ac:dyDescent="0.25">
      <c r="A150" t="s">
        <v>208</v>
      </c>
      <c r="B150" t="s">
        <v>121</v>
      </c>
      <c r="C150" t="str">
        <f t="shared" si="21"/>
        <v>Hills Creek-2022</v>
      </c>
      <c r="D150" t="s">
        <v>275</v>
      </c>
      <c r="E150" t="s">
        <v>769</v>
      </c>
      <c r="F150" t="s">
        <v>275</v>
      </c>
      <c r="G150" t="s">
        <v>769</v>
      </c>
      <c r="H150" t="s">
        <v>782</v>
      </c>
      <c r="I150" t="s">
        <v>781</v>
      </c>
      <c r="J150" t="s">
        <v>783</v>
      </c>
      <c r="K150" s="3">
        <v>0.1</v>
      </c>
      <c r="L150" t="s">
        <v>77</v>
      </c>
      <c r="M150">
        <v>2022</v>
      </c>
      <c r="O150" s="3">
        <v>1</v>
      </c>
      <c r="P150" s="3" t="s">
        <v>651</v>
      </c>
      <c r="Q150" s="3" t="s">
        <v>613</v>
      </c>
      <c r="S150" s="3">
        <v>2</v>
      </c>
      <c r="T150" s="3">
        <v>5.08</v>
      </c>
      <c r="V150" s="3">
        <v>5.8</v>
      </c>
      <c r="W150" s="3">
        <v>2.38</v>
      </c>
      <c r="X150" s="3">
        <v>23.29</v>
      </c>
      <c r="Y150" s="67">
        <v>6.4000000000000003E-3</v>
      </c>
      <c r="Z150" s="6">
        <f t="shared" si="20"/>
        <v>64</v>
      </c>
      <c r="AA150" s="3">
        <v>13.6</v>
      </c>
      <c r="AB150" s="25">
        <v>1331.71</v>
      </c>
      <c r="AC150" s="3">
        <v>2022.07</v>
      </c>
      <c r="AD150" s="3">
        <v>947</v>
      </c>
      <c r="AE150" s="3">
        <v>682</v>
      </c>
      <c r="AF150" s="3">
        <v>111</v>
      </c>
      <c r="AG150" s="3">
        <v>1460</v>
      </c>
      <c r="AH150" s="3">
        <v>1629</v>
      </c>
      <c r="AI150" s="84">
        <f t="shared" si="26"/>
        <v>1.3885630498533725</v>
      </c>
      <c r="AJ150" s="84">
        <f t="shared" si="22"/>
        <v>730</v>
      </c>
      <c r="AK150" s="84">
        <f t="shared" si="23"/>
        <v>473.5</v>
      </c>
      <c r="AL150" s="84">
        <f t="shared" si="24"/>
        <v>341</v>
      </c>
      <c r="AM150" s="84">
        <f t="shared" si="25"/>
        <v>1.3885630498533725</v>
      </c>
      <c r="AV150" t="s">
        <v>129</v>
      </c>
    </row>
    <row r="151" spans="1:48" x14ac:dyDescent="0.25">
      <c r="A151" t="s">
        <v>208</v>
      </c>
      <c r="B151" t="s">
        <v>121</v>
      </c>
      <c r="C151" t="str">
        <f t="shared" si="21"/>
        <v>Hills Creek-2022</v>
      </c>
      <c r="D151" t="s">
        <v>275</v>
      </c>
      <c r="E151" t="s">
        <v>769</v>
      </c>
      <c r="F151" t="s">
        <v>275</v>
      </c>
      <c r="G151" t="s">
        <v>769</v>
      </c>
      <c r="H151" t="s">
        <v>782</v>
      </c>
      <c r="I151" t="s">
        <v>781</v>
      </c>
      <c r="J151" t="s">
        <v>783</v>
      </c>
      <c r="K151" s="3">
        <v>0.1</v>
      </c>
      <c r="L151" t="s">
        <v>77</v>
      </c>
      <c r="M151">
        <v>2022</v>
      </c>
      <c r="O151" s="3">
        <v>1</v>
      </c>
      <c r="P151" s="3" t="s">
        <v>651</v>
      </c>
      <c r="Q151" s="3" t="s">
        <v>635</v>
      </c>
      <c r="S151" s="3">
        <v>14</v>
      </c>
      <c r="T151" s="3">
        <v>35.56</v>
      </c>
      <c r="V151" s="3">
        <v>5.9</v>
      </c>
      <c r="W151" s="3">
        <v>0.32</v>
      </c>
      <c r="X151" s="3">
        <v>5.28</v>
      </c>
      <c r="Y151" s="67">
        <v>2.8999999999999998E-3</v>
      </c>
      <c r="Z151" s="6">
        <f t="shared" si="20"/>
        <v>28.999999999999996</v>
      </c>
      <c r="AA151" s="3">
        <v>7.9</v>
      </c>
      <c r="AB151" s="25">
        <v>257.75</v>
      </c>
      <c r="AC151" s="3">
        <v>139.53</v>
      </c>
      <c r="AD151" s="3">
        <v>408</v>
      </c>
      <c r="AE151" s="3">
        <v>148</v>
      </c>
      <c r="AF151" s="3">
        <v>36</v>
      </c>
      <c r="AG151" s="3">
        <v>154</v>
      </c>
      <c r="AH151" s="3">
        <v>556</v>
      </c>
      <c r="AI151" s="84">
        <f t="shared" si="26"/>
        <v>2.7567567567567566</v>
      </c>
      <c r="AJ151" s="84">
        <f t="shared" si="22"/>
        <v>77</v>
      </c>
      <c r="AK151" s="84">
        <f t="shared" si="23"/>
        <v>204</v>
      </c>
      <c r="AL151" s="84">
        <f t="shared" si="24"/>
        <v>74</v>
      </c>
      <c r="AM151" s="84">
        <f t="shared" si="25"/>
        <v>2.7567567567567566</v>
      </c>
      <c r="AV151" t="s">
        <v>129</v>
      </c>
    </row>
    <row r="152" spans="1:48" x14ac:dyDescent="0.25">
      <c r="A152" t="s">
        <v>208</v>
      </c>
      <c r="B152" t="s">
        <v>121</v>
      </c>
      <c r="C152" t="str">
        <f t="shared" si="21"/>
        <v>Hills Creek-2022</v>
      </c>
      <c r="D152" t="s">
        <v>275</v>
      </c>
      <c r="E152" t="s">
        <v>769</v>
      </c>
      <c r="F152" t="s">
        <v>275</v>
      </c>
      <c r="G152" t="s">
        <v>769</v>
      </c>
      <c r="H152" t="s">
        <v>782</v>
      </c>
      <c r="I152" t="s">
        <v>781</v>
      </c>
      <c r="J152" t="s">
        <v>783</v>
      </c>
      <c r="K152" s="3">
        <v>0.1</v>
      </c>
      <c r="L152" t="s">
        <v>77</v>
      </c>
      <c r="M152">
        <v>2022</v>
      </c>
      <c r="O152" s="3">
        <v>1</v>
      </c>
      <c r="P152" s="3" t="s">
        <v>651</v>
      </c>
      <c r="Q152" s="3" t="s">
        <v>636</v>
      </c>
      <c r="S152" s="3">
        <v>17</v>
      </c>
      <c r="T152" s="3">
        <v>43.18</v>
      </c>
      <c r="V152" s="3">
        <v>5.8</v>
      </c>
      <c r="W152" s="3">
        <v>0.15</v>
      </c>
      <c r="X152" s="3">
        <v>5.22</v>
      </c>
      <c r="Y152" s="67">
        <v>1.4E-3</v>
      </c>
      <c r="Z152" s="6">
        <f t="shared" si="20"/>
        <v>14</v>
      </c>
      <c r="AA152" s="3">
        <v>9.3000000000000007</v>
      </c>
      <c r="AB152" s="25">
        <v>47.12</v>
      </c>
      <c r="AC152" s="3">
        <v>94.06</v>
      </c>
      <c r="AD152" s="3">
        <v>416</v>
      </c>
      <c r="AE152" s="3">
        <v>130</v>
      </c>
      <c r="AF152" s="3">
        <v>39</v>
      </c>
      <c r="AG152" s="3">
        <v>129</v>
      </c>
      <c r="AH152" s="3">
        <v>546</v>
      </c>
      <c r="AI152" s="84">
        <f t="shared" si="26"/>
        <v>3.2</v>
      </c>
      <c r="AJ152" s="84">
        <f t="shared" si="22"/>
        <v>64.5</v>
      </c>
      <c r="AK152" s="84">
        <f t="shared" si="23"/>
        <v>208</v>
      </c>
      <c r="AL152" s="84">
        <f t="shared" si="24"/>
        <v>65</v>
      </c>
      <c r="AM152" s="84">
        <f t="shared" si="25"/>
        <v>3.2</v>
      </c>
      <c r="AV152" t="s">
        <v>129</v>
      </c>
    </row>
    <row r="153" spans="1:48" x14ac:dyDescent="0.25">
      <c r="A153" t="s">
        <v>208</v>
      </c>
      <c r="B153" t="s">
        <v>121</v>
      </c>
      <c r="C153" t="str">
        <f t="shared" si="21"/>
        <v>Hills Creek-2022</v>
      </c>
      <c r="D153" t="s">
        <v>275</v>
      </c>
      <c r="E153" t="s">
        <v>769</v>
      </c>
      <c r="F153" t="s">
        <v>275</v>
      </c>
      <c r="G153" t="s">
        <v>769</v>
      </c>
      <c r="H153" t="s">
        <v>782</v>
      </c>
      <c r="I153" t="s">
        <v>781</v>
      </c>
      <c r="J153" t="s">
        <v>783</v>
      </c>
      <c r="K153" s="3">
        <v>0.1</v>
      </c>
      <c r="L153" t="s">
        <v>77</v>
      </c>
      <c r="M153">
        <v>2022</v>
      </c>
      <c r="O153" s="3">
        <v>1</v>
      </c>
      <c r="P153" s="3" t="s">
        <v>651</v>
      </c>
      <c r="Q153" s="3" t="s">
        <v>637</v>
      </c>
      <c r="S153" s="3">
        <v>30</v>
      </c>
      <c r="T153" s="3">
        <v>76.2</v>
      </c>
      <c r="V153" s="3">
        <v>7</v>
      </c>
      <c r="W153" s="3">
        <v>0.13</v>
      </c>
      <c r="X153" s="3">
        <v>8.4499999999999993</v>
      </c>
      <c r="Y153" s="67">
        <v>1.75E-3</v>
      </c>
      <c r="Z153" s="6">
        <f t="shared" si="20"/>
        <v>17.5</v>
      </c>
      <c r="AA153" s="3">
        <v>6.7</v>
      </c>
      <c r="AB153" s="25">
        <v>1.5</v>
      </c>
      <c r="AC153" s="3">
        <v>29.51</v>
      </c>
      <c r="AD153" s="3">
        <v>1095</v>
      </c>
      <c r="AE153" s="3">
        <v>252</v>
      </c>
      <c r="AF153" s="3">
        <v>46</v>
      </c>
      <c r="AG153" s="3">
        <v>88</v>
      </c>
      <c r="AH153" s="3">
        <v>1347</v>
      </c>
      <c r="AI153" s="84">
        <f t="shared" si="26"/>
        <v>4.3452380952380949</v>
      </c>
      <c r="AJ153" s="84">
        <f t="shared" si="22"/>
        <v>44</v>
      </c>
      <c r="AK153" s="84">
        <f t="shared" si="23"/>
        <v>547.5</v>
      </c>
      <c r="AL153" s="84">
        <f t="shared" si="24"/>
        <v>126</v>
      </c>
      <c r="AM153" s="84">
        <f t="shared" si="25"/>
        <v>4.3452380952380949</v>
      </c>
      <c r="AV153" t="s">
        <v>653</v>
      </c>
    </row>
    <row r="154" spans="1:48" x14ac:dyDescent="0.25">
      <c r="A154" t="s">
        <v>208</v>
      </c>
      <c r="B154" t="s">
        <v>115</v>
      </c>
      <c r="C154" t="str">
        <f t="shared" si="21"/>
        <v>Holston Creek-2022</v>
      </c>
      <c r="D154" t="s">
        <v>275</v>
      </c>
      <c r="E154" t="s">
        <v>771</v>
      </c>
      <c r="F154" t="s">
        <v>275</v>
      </c>
      <c r="G154" t="s">
        <v>771</v>
      </c>
      <c r="H154" t="s">
        <v>782</v>
      </c>
      <c r="I154" t="s">
        <v>781</v>
      </c>
      <c r="J154" t="s">
        <v>783</v>
      </c>
      <c r="K154" s="3">
        <v>0.25</v>
      </c>
      <c r="M154">
        <v>2022</v>
      </c>
      <c r="N154" s="2"/>
      <c r="O154" s="3">
        <v>1</v>
      </c>
      <c r="P154" s="3" t="s">
        <v>651</v>
      </c>
      <c r="Q154" s="3" t="s">
        <v>708</v>
      </c>
      <c r="R154" s="27"/>
      <c r="S154" s="3">
        <v>23</v>
      </c>
      <c r="T154" s="3">
        <v>58.42</v>
      </c>
      <c r="U154" s="27"/>
      <c r="V154" s="14">
        <v>5.5</v>
      </c>
      <c r="W154" s="3">
        <v>2.19</v>
      </c>
      <c r="X154" s="3">
        <v>34.6</v>
      </c>
      <c r="Y154" s="3">
        <v>7.0000000000000001E-3</v>
      </c>
      <c r="Z154" s="6">
        <v>70</v>
      </c>
      <c r="AA154" s="6">
        <v>24</v>
      </c>
      <c r="AB154" s="3">
        <v>1115.5</v>
      </c>
      <c r="AC154" s="6">
        <v>858.7</v>
      </c>
      <c r="AD154" s="6">
        <v>2326</v>
      </c>
      <c r="AE154" s="6">
        <v>803</v>
      </c>
      <c r="AF154" s="14">
        <v>68</v>
      </c>
      <c r="AG154" s="6">
        <v>807</v>
      </c>
      <c r="AH154" s="3">
        <v>3129</v>
      </c>
      <c r="AI154" s="84">
        <f t="shared" si="26"/>
        <v>2.8966376089663761</v>
      </c>
      <c r="AJ154" s="84">
        <f t="shared" si="22"/>
        <v>403.5</v>
      </c>
      <c r="AK154" s="84">
        <f t="shared" si="23"/>
        <v>1163</v>
      </c>
      <c r="AL154" s="84">
        <f t="shared" si="24"/>
        <v>401.5</v>
      </c>
      <c r="AM154" s="84">
        <f t="shared" si="25"/>
        <v>2.8966376089663761</v>
      </c>
      <c r="AN154" s="26"/>
      <c r="AO154" s="26"/>
      <c r="AP154" s="26"/>
      <c r="AQ154" s="26"/>
      <c r="AR154" s="26"/>
      <c r="AS154" s="26"/>
      <c r="AT154" s="26"/>
      <c r="AU154" s="26"/>
      <c r="AV154" t="s">
        <v>740</v>
      </c>
    </row>
    <row r="155" spans="1:48" x14ac:dyDescent="0.25">
      <c r="A155" t="s">
        <v>208</v>
      </c>
      <c r="B155" t="s">
        <v>115</v>
      </c>
      <c r="C155" t="str">
        <f t="shared" si="21"/>
        <v>Holston Creek-2022</v>
      </c>
      <c r="D155" t="s">
        <v>275</v>
      </c>
      <c r="E155" t="s">
        <v>771</v>
      </c>
      <c r="F155" t="s">
        <v>275</v>
      </c>
      <c r="G155" t="s">
        <v>771</v>
      </c>
      <c r="H155" t="s">
        <v>782</v>
      </c>
      <c r="I155" t="s">
        <v>781</v>
      </c>
      <c r="J155" t="s">
        <v>783</v>
      </c>
      <c r="K155" s="3">
        <v>0.25</v>
      </c>
      <c r="M155">
        <v>2022</v>
      </c>
      <c r="N155" s="2"/>
      <c r="O155" s="3">
        <v>1</v>
      </c>
      <c r="P155" s="3" t="s">
        <v>651</v>
      </c>
      <c r="Q155" s="3" t="s">
        <v>733</v>
      </c>
      <c r="R155" s="27"/>
      <c r="S155" s="3">
        <v>4</v>
      </c>
      <c r="T155" s="3">
        <v>10.16</v>
      </c>
      <c r="U155" s="27"/>
      <c r="V155" s="14">
        <v>6.2</v>
      </c>
      <c r="W155" s="3">
        <v>1.19</v>
      </c>
      <c r="X155" s="3">
        <v>26.09</v>
      </c>
      <c r="Y155" s="3">
        <v>7.0000000000000001E-3</v>
      </c>
      <c r="Z155" s="6">
        <v>70</v>
      </c>
      <c r="AA155" s="6">
        <v>15.4</v>
      </c>
      <c r="AB155" s="3">
        <v>84.98</v>
      </c>
      <c r="AC155" s="6">
        <v>725.06</v>
      </c>
      <c r="AD155" s="6">
        <v>2344</v>
      </c>
      <c r="AE155" s="6">
        <v>731</v>
      </c>
      <c r="AF155" s="14">
        <v>122</v>
      </c>
      <c r="AG155" s="6">
        <v>799</v>
      </c>
      <c r="AH155" s="3">
        <v>3075</v>
      </c>
      <c r="AI155" s="84">
        <f t="shared" si="26"/>
        <v>3.2065663474692201</v>
      </c>
      <c r="AJ155" s="84">
        <f t="shared" si="22"/>
        <v>399.5</v>
      </c>
      <c r="AK155" s="84">
        <f t="shared" si="23"/>
        <v>1172</v>
      </c>
      <c r="AL155" s="84">
        <f t="shared" si="24"/>
        <v>365.5</v>
      </c>
      <c r="AM155" s="84">
        <f t="shared" si="25"/>
        <v>3.2065663474692201</v>
      </c>
      <c r="AN155" s="26"/>
      <c r="AO155" s="26"/>
      <c r="AP155" s="26"/>
      <c r="AQ155" s="26"/>
      <c r="AR155" s="26"/>
      <c r="AS155" s="26"/>
      <c r="AT155" s="26"/>
      <c r="AU155" s="26"/>
      <c r="AV155" t="s">
        <v>739</v>
      </c>
    </row>
    <row r="156" spans="1:48" x14ac:dyDescent="0.25">
      <c r="A156" t="s">
        <v>208</v>
      </c>
      <c r="B156" t="s">
        <v>115</v>
      </c>
      <c r="C156" t="str">
        <f t="shared" si="21"/>
        <v>Holston Creek-2007</v>
      </c>
      <c r="D156" t="s">
        <v>275</v>
      </c>
      <c r="E156" t="s">
        <v>771</v>
      </c>
      <c r="F156" t="s">
        <v>275</v>
      </c>
      <c r="G156" t="s">
        <v>771</v>
      </c>
      <c r="H156" t="s">
        <v>782</v>
      </c>
      <c r="I156" t="s">
        <v>781</v>
      </c>
      <c r="J156" t="s">
        <v>780</v>
      </c>
      <c r="K156" s="3">
        <v>0.5</v>
      </c>
      <c r="L156" t="s">
        <v>78</v>
      </c>
      <c r="M156">
        <v>2007</v>
      </c>
      <c r="N156" s="2">
        <v>39280</v>
      </c>
      <c r="O156" s="3">
        <v>2</v>
      </c>
      <c r="P156" s="3">
        <v>2</v>
      </c>
      <c r="Q156" s="3" t="s">
        <v>652</v>
      </c>
      <c r="R156" s="27"/>
      <c r="S156" s="27"/>
      <c r="T156" s="3">
        <v>50</v>
      </c>
      <c r="U156" s="26"/>
      <c r="V156" s="3">
        <v>5</v>
      </c>
      <c r="W156" s="27"/>
      <c r="X156" s="3">
        <v>35.21</v>
      </c>
      <c r="Y156" s="3">
        <v>3.5000000000000001E-3</v>
      </c>
      <c r="Z156" s="6">
        <f>Y156*10000</f>
        <v>35</v>
      </c>
      <c r="AA156" s="27"/>
      <c r="AB156" s="27"/>
      <c r="AC156" s="27"/>
      <c r="AD156" s="3">
        <v>2417</v>
      </c>
      <c r="AE156" s="3">
        <v>422</v>
      </c>
      <c r="AF156" s="3">
        <v>51</v>
      </c>
      <c r="AG156" s="3">
        <v>236</v>
      </c>
      <c r="AH156" s="3">
        <v>2839</v>
      </c>
      <c r="AI156" s="84">
        <f t="shared" si="26"/>
        <v>5.7274881516587675</v>
      </c>
      <c r="AJ156" s="84">
        <f t="shared" si="22"/>
        <v>118</v>
      </c>
      <c r="AK156" s="84">
        <f t="shared" si="23"/>
        <v>1208.5</v>
      </c>
      <c r="AL156" s="84">
        <f t="shared" si="24"/>
        <v>211</v>
      </c>
      <c r="AM156" s="84">
        <f t="shared" si="25"/>
        <v>5.7274881516587675</v>
      </c>
      <c r="AN156" s="26"/>
      <c r="AO156" s="26"/>
      <c r="AP156" s="26"/>
      <c r="AQ156" s="26"/>
      <c r="AR156" s="26"/>
      <c r="AS156" s="26"/>
      <c r="AT156" s="26"/>
      <c r="AU156" s="26"/>
      <c r="AV156" t="s">
        <v>129</v>
      </c>
    </row>
    <row r="157" spans="1:48" x14ac:dyDescent="0.25">
      <c r="A157" t="s">
        <v>208</v>
      </c>
      <c r="B157" t="s">
        <v>115</v>
      </c>
      <c r="C157" t="str">
        <f t="shared" si="21"/>
        <v>Holston Creek-2007</v>
      </c>
      <c r="D157" t="s">
        <v>275</v>
      </c>
      <c r="E157" t="s">
        <v>771</v>
      </c>
      <c r="F157" t="s">
        <v>275</v>
      </c>
      <c r="G157" t="s">
        <v>771</v>
      </c>
      <c r="H157" t="s">
        <v>782</v>
      </c>
      <c r="I157" t="s">
        <v>781</v>
      </c>
      <c r="J157" t="s">
        <v>780</v>
      </c>
      <c r="K157" s="3">
        <v>0.5</v>
      </c>
      <c r="L157" t="s">
        <v>78</v>
      </c>
      <c r="M157">
        <v>2007</v>
      </c>
      <c r="N157" s="2">
        <v>39280</v>
      </c>
      <c r="O157" s="3">
        <v>1</v>
      </c>
      <c r="P157" s="3" t="s">
        <v>651</v>
      </c>
      <c r="Q157" s="3" t="s">
        <v>651</v>
      </c>
      <c r="R157" s="27"/>
      <c r="S157" s="27"/>
      <c r="T157" s="3">
        <v>10</v>
      </c>
      <c r="U157" s="26"/>
      <c r="V157" s="3">
        <v>4.93</v>
      </c>
      <c r="W157" s="27"/>
      <c r="X157" s="3">
        <v>29.962499999999999</v>
      </c>
      <c r="Y157" s="3">
        <v>3.5000000000000001E-3</v>
      </c>
      <c r="Z157" s="6">
        <f>Y157*10000</f>
        <v>35</v>
      </c>
      <c r="AA157" s="27"/>
      <c r="AB157" s="27"/>
      <c r="AC157" s="27"/>
      <c r="AD157" s="3">
        <v>2216</v>
      </c>
      <c r="AE157" s="3">
        <v>225</v>
      </c>
      <c r="AF157" s="3">
        <v>75.5</v>
      </c>
      <c r="AG157" s="3">
        <v>145.75</v>
      </c>
      <c r="AH157" s="3">
        <v>2441</v>
      </c>
      <c r="AI157" s="84">
        <f t="shared" si="26"/>
        <v>9.8488888888888884</v>
      </c>
      <c r="AJ157" s="84">
        <f t="shared" si="22"/>
        <v>72.875</v>
      </c>
      <c r="AK157" s="84">
        <f t="shared" si="23"/>
        <v>1108</v>
      </c>
      <c r="AL157" s="84">
        <f t="shared" si="24"/>
        <v>112.5</v>
      </c>
      <c r="AM157" s="84">
        <f t="shared" si="25"/>
        <v>9.8488888888888884</v>
      </c>
      <c r="AN157" s="26"/>
      <c r="AO157" s="26"/>
      <c r="AP157" s="26"/>
      <c r="AQ157" s="26"/>
      <c r="AR157" s="26"/>
      <c r="AS157" s="26"/>
      <c r="AT157" s="26"/>
      <c r="AU157" s="26"/>
      <c r="AV157" t="s">
        <v>129</v>
      </c>
    </row>
    <row r="158" spans="1:48" x14ac:dyDescent="0.25">
      <c r="A158" t="s">
        <v>208</v>
      </c>
      <c r="B158" t="s">
        <v>122</v>
      </c>
      <c r="C158" t="str">
        <f t="shared" si="21"/>
        <v>Lewis Gut-2012</v>
      </c>
      <c r="D158" t="s">
        <v>275</v>
      </c>
      <c r="E158" t="s">
        <v>769</v>
      </c>
      <c r="F158" t="s">
        <v>275</v>
      </c>
      <c r="G158" t="s">
        <v>769</v>
      </c>
      <c r="H158" t="s">
        <v>782</v>
      </c>
      <c r="I158" t="s">
        <v>781</v>
      </c>
      <c r="J158" t="s">
        <v>780</v>
      </c>
      <c r="K158" s="3">
        <v>0.3</v>
      </c>
      <c r="L158" t="s">
        <v>79</v>
      </c>
      <c r="M158">
        <v>2012</v>
      </c>
      <c r="O158" s="3">
        <v>1</v>
      </c>
      <c r="P158" s="3" t="s">
        <v>651</v>
      </c>
      <c r="Q158" s="3" t="s">
        <v>651</v>
      </c>
      <c r="T158" s="3">
        <v>10</v>
      </c>
      <c r="V158" s="3">
        <v>4.9000000000000004</v>
      </c>
      <c r="X158" s="3">
        <v>15.58</v>
      </c>
      <c r="Y158" s="67">
        <v>3.5000000000000001E-3</v>
      </c>
      <c r="Z158" s="6">
        <f>Y158*10000</f>
        <v>35</v>
      </c>
      <c r="AD158" s="3">
        <v>466</v>
      </c>
      <c r="AE158" s="3">
        <v>378</v>
      </c>
      <c r="AF158" s="3">
        <v>79</v>
      </c>
      <c r="AG158" s="3">
        <v>320</v>
      </c>
      <c r="AH158" s="3">
        <v>844</v>
      </c>
      <c r="AI158" s="84">
        <f t="shared" si="26"/>
        <v>1.2328042328042328</v>
      </c>
      <c r="AJ158" s="84">
        <f t="shared" si="22"/>
        <v>160</v>
      </c>
      <c r="AK158" s="84">
        <f t="shared" si="23"/>
        <v>233</v>
      </c>
      <c r="AL158" s="84">
        <f t="shared" si="24"/>
        <v>189</v>
      </c>
      <c r="AM158" s="84">
        <f t="shared" si="25"/>
        <v>1.2328042328042328</v>
      </c>
      <c r="AV158" t="s">
        <v>129</v>
      </c>
    </row>
    <row r="159" spans="1:48" x14ac:dyDescent="0.25">
      <c r="A159" t="s">
        <v>208</v>
      </c>
      <c r="B159" t="s">
        <v>122</v>
      </c>
      <c r="C159" t="str">
        <f t="shared" si="21"/>
        <v>Lewis Gut-2022</v>
      </c>
      <c r="D159" t="s">
        <v>275</v>
      </c>
      <c r="E159" t="s">
        <v>769</v>
      </c>
      <c r="F159" t="s">
        <v>275</v>
      </c>
      <c r="G159" t="s">
        <v>769</v>
      </c>
      <c r="H159" t="s">
        <v>782</v>
      </c>
      <c r="I159" t="s">
        <v>781</v>
      </c>
      <c r="J159" t="s">
        <v>780</v>
      </c>
      <c r="K159" s="3">
        <v>0.3</v>
      </c>
      <c r="M159">
        <v>2022</v>
      </c>
      <c r="O159" s="3">
        <v>1</v>
      </c>
      <c r="P159" s="3" t="s">
        <v>651</v>
      </c>
      <c r="Q159" s="3" t="s">
        <v>618</v>
      </c>
      <c r="S159" s="79">
        <v>7</v>
      </c>
      <c r="T159" s="79">
        <v>17.78</v>
      </c>
      <c r="V159" s="3">
        <v>5.4</v>
      </c>
      <c r="W159" s="3">
        <v>0.24</v>
      </c>
      <c r="X159" s="3">
        <v>7.39</v>
      </c>
      <c r="Y159" s="3">
        <v>5.6499999999999996E-3</v>
      </c>
      <c r="Z159" s="6">
        <v>56.5</v>
      </c>
      <c r="AA159" s="3">
        <v>6.5</v>
      </c>
      <c r="AB159" s="25">
        <v>26.53</v>
      </c>
      <c r="AC159" s="3">
        <v>183.12</v>
      </c>
      <c r="AD159" s="3">
        <v>277</v>
      </c>
      <c r="AE159" s="3">
        <v>211</v>
      </c>
      <c r="AF159" s="3">
        <v>64</v>
      </c>
      <c r="AG159" s="3">
        <v>266</v>
      </c>
      <c r="AH159" s="3">
        <v>488</v>
      </c>
      <c r="AI159" s="84">
        <f t="shared" si="26"/>
        <v>1.3127962085308056</v>
      </c>
      <c r="AJ159" s="84">
        <f t="shared" si="22"/>
        <v>133</v>
      </c>
      <c r="AK159" s="84">
        <f t="shared" si="23"/>
        <v>138.5</v>
      </c>
      <c r="AL159" s="84">
        <f t="shared" si="24"/>
        <v>105.5</v>
      </c>
      <c r="AM159" s="84">
        <f t="shared" si="25"/>
        <v>1.3127962085308056</v>
      </c>
      <c r="AV159" t="s">
        <v>129</v>
      </c>
    </row>
    <row r="160" spans="1:48" x14ac:dyDescent="0.25">
      <c r="A160" t="s">
        <v>208</v>
      </c>
      <c r="B160" t="s">
        <v>122</v>
      </c>
      <c r="C160" t="str">
        <f t="shared" si="21"/>
        <v>Lewis Gut-2012</v>
      </c>
      <c r="D160" t="s">
        <v>275</v>
      </c>
      <c r="E160" t="s">
        <v>769</v>
      </c>
      <c r="F160" t="s">
        <v>275</v>
      </c>
      <c r="G160" t="s">
        <v>769</v>
      </c>
      <c r="H160" t="s">
        <v>782</v>
      </c>
      <c r="I160" t="s">
        <v>781</v>
      </c>
      <c r="J160" t="s">
        <v>780</v>
      </c>
      <c r="K160" s="3">
        <v>0.3</v>
      </c>
      <c r="L160" t="s">
        <v>79</v>
      </c>
      <c r="M160">
        <v>2012</v>
      </c>
      <c r="O160" s="3">
        <v>2</v>
      </c>
      <c r="P160" s="3">
        <v>2</v>
      </c>
      <c r="Q160" s="3" t="s">
        <v>652</v>
      </c>
      <c r="T160" s="3">
        <v>50</v>
      </c>
      <c r="V160" s="3">
        <v>5.0999999999999996</v>
      </c>
      <c r="X160" s="3">
        <v>11.01</v>
      </c>
      <c r="Y160" s="3">
        <v>2.2750000000000001E-3</v>
      </c>
      <c r="Z160" s="6">
        <f>Y160*10000</f>
        <v>22.75</v>
      </c>
      <c r="AD160" s="3">
        <v>388</v>
      </c>
      <c r="AE160" s="3">
        <v>265</v>
      </c>
      <c r="AF160" s="3">
        <v>60</v>
      </c>
      <c r="AG160" s="3">
        <v>297</v>
      </c>
      <c r="AH160" s="3">
        <v>653</v>
      </c>
      <c r="AI160" s="84">
        <f t="shared" si="26"/>
        <v>1.4641509433962263</v>
      </c>
      <c r="AJ160" s="84">
        <f t="shared" si="22"/>
        <v>148.5</v>
      </c>
      <c r="AK160" s="84">
        <f t="shared" si="23"/>
        <v>194</v>
      </c>
      <c r="AL160" s="84">
        <f t="shared" si="24"/>
        <v>132.5</v>
      </c>
      <c r="AM160" s="84">
        <f t="shared" si="25"/>
        <v>1.4641509433962263</v>
      </c>
      <c r="AV160" t="s">
        <v>129</v>
      </c>
    </row>
    <row r="161" spans="1:48" x14ac:dyDescent="0.25">
      <c r="A161" t="s">
        <v>208</v>
      </c>
      <c r="B161" t="s">
        <v>122</v>
      </c>
      <c r="C161" t="str">
        <f t="shared" si="21"/>
        <v>Lewis Gut-2022</v>
      </c>
      <c r="D161" t="s">
        <v>275</v>
      </c>
      <c r="E161" t="s">
        <v>769</v>
      </c>
      <c r="F161" t="s">
        <v>275</v>
      </c>
      <c r="G161" t="s">
        <v>769</v>
      </c>
      <c r="H161" t="s">
        <v>782</v>
      </c>
      <c r="I161" t="s">
        <v>781</v>
      </c>
      <c r="J161" t="s">
        <v>780</v>
      </c>
      <c r="K161" s="3">
        <v>0.3</v>
      </c>
      <c r="M161">
        <v>2022</v>
      </c>
      <c r="O161" s="3">
        <v>2</v>
      </c>
      <c r="P161" s="3">
        <v>2</v>
      </c>
      <c r="Q161" s="3" t="s">
        <v>717</v>
      </c>
      <c r="S161" s="79">
        <v>37</v>
      </c>
      <c r="T161" s="79">
        <v>93.98</v>
      </c>
      <c r="V161" s="3">
        <v>5.4</v>
      </c>
      <c r="W161" s="3">
        <v>0.19</v>
      </c>
      <c r="X161" s="3">
        <v>9.15</v>
      </c>
      <c r="Y161" s="3">
        <v>3.15E-3</v>
      </c>
      <c r="Z161" s="6">
        <v>31.5</v>
      </c>
      <c r="AA161" s="3">
        <v>5.9</v>
      </c>
      <c r="AB161" s="25">
        <v>47.94</v>
      </c>
      <c r="AC161" s="3">
        <v>149.80000000000001</v>
      </c>
      <c r="AD161" s="3">
        <v>735</v>
      </c>
      <c r="AE161" s="3">
        <v>119</v>
      </c>
      <c r="AF161" s="3">
        <v>43</v>
      </c>
      <c r="AG161" s="3">
        <v>172</v>
      </c>
      <c r="AH161" s="3">
        <v>854</v>
      </c>
      <c r="AI161" s="84">
        <f t="shared" si="26"/>
        <v>6.1764705882352944</v>
      </c>
      <c r="AJ161" s="84">
        <f t="shared" si="22"/>
        <v>86</v>
      </c>
      <c r="AK161" s="84">
        <f t="shared" si="23"/>
        <v>367.5</v>
      </c>
      <c r="AL161" s="84">
        <f t="shared" si="24"/>
        <v>59.5</v>
      </c>
      <c r="AM161" s="84">
        <f t="shared" si="25"/>
        <v>6.1764705882352944</v>
      </c>
      <c r="AV161" t="s">
        <v>129</v>
      </c>
    </row>
    <row r="162" spans="1:48" x14ac:dyDescent="0.25">
      <c r="A162" t="s">
        <v>216</v>
      </c>
      <c r="B162" t="s">
        <v>212</v>
      </c>
      <c r="C162" t="str">
        <f t="shared" si="21"/>
        <v>LSFOR-2017</v>
      </c>
      <c r="D162" t="s">
        <v>275</v>
      </c>
      <c r="E162" t="s">
        <v>771</v>
      </c>
      <c r="F162" t="s">
        <v>275</v>
      </c>
      <c r="G162" t="s">
        <v>771</v>
      </c>
      <c r="H162" t="s">
        <v>782</v>
      </c>
      <c r="I162" t="s">
        <v>781</v>
      </c>
      <c r="J162" t="s">
        <v>783</v>
      </c>
      <c r="K162" s="3">
        <v>0.30480000000000002</v>
      </c>
      <c r="L162" t="s">
        <v>151</v>
      </c>
      <c r="M162">
        <v>2017</v>
      </c>
      <c r="O162" s="3">
        <v>1</v>
      </c>
      <c r="P162" s="3" t="s">
        <v>651</v>
      </c>
      <c r="T162" s="3">
        <v>10</v>
      </c>
      <c r="V162" s="3">
        <v>5.4</v>
      </c>
      <c r="X162" s="3">
        <v>46.14</v>
      </c>
      <c r="Y162" s="67">
        <v>7.0000000000000001E-3</v>
      </c>
      <c r="Z162" s="6">
        <f t="shared" ref="Z162:Z193" si="27">Y162*10000</f>
        <v>70</v>
      </c>
      <c r="AD162" s="3">
        <v>1234</v>
      </c>
      <c r="AE162" s="3">
        <v>1865</v>
      </c>
      <c r="AF162" s="3">
        <v>202</v>
      </c>
      <c r="AG162" s="3">
        <v>3713</v>
      </c>
      <c r="AH162" s="3">
        <v>3099</v>
      </c>
      <c r="AI162" s="84">
        <f t="shared" si="26"/>
        <v>0.66166219839142093</v>
      </c>
      <c r="AJ162" s="84">
        <f t="shared" si="22"/>
        <v>1856.5</v>
      </c>
      <c r="AK162" s="84">
        <f t="shared" si="23"/>
        <v>617</v>
      </c>
      <c r="AL162" s="84">
        <f t="shared" si="24"/>
        <v>932.5</v>
      </c>
      <c r="AM162" s="84">
        <f t="shared" si="25"/>
        <v>0.66166219839142093</v>
      </c>
    </row>
    <row r="163" spans="1:48" s="19" customFormat="1" x14ac:dyDescent="0.25">
      <c r="A163" t="s">
        <v>216</v>
      </c>
      <c r="B163" t="s">
        <v>212</v>
      </c>
      <c r="C163" t="str">
        <f t="shared" si="21"/>
        <v>LSFOR-2017</v>
      </c>
      <c r="D163" t="s">
        <v>275</v>
      </c>
      <c r="E163" t="s">
        <v>771</v>
      </c>
      <c r="F163" t="s">
        <v>275</v>
      </c>
      <c r="G163" t="s">
        <v>771</v>
      </c>
      <c r="H163" t="s">
        <v>782</v>
      </c>
      <c r="I163" t="s">
        <v>781</v>
      </c>
      <c r="J163" t="s">
        <v>783</v>
      </c>
      <c r="K163" s="3">
        <v>0.30480000000000002</v>
      </c>
      <c r="L163" t="s">
        <v>369</v>
      </c>
      <c r="M163">
        <v>2017</v>
      </c>
      <c r="N163"/>
      <c r="O163" s="3">
        <v>1</v>
      </c>
      <c r="P163" s="3" t="s">
        <v>651</v>
      </c>
      <c r="Q163" s="3"/>
      <c r="R163" s="3"/>
      <c r="S163" s="3"/>
      <c r="T163" s="3">
        <v>10</v>
      </c>
      <c r="U163" s="3"/>
      <c r="V163" s="3">
        <v>5.0999999999999996</v>
      </c>
      <c r="W163" s="3"/>
      <c r="X163" s="3">
        <v>35.340000000000003</v>
      </c>
      <c r="Y163" s="67">
        <v>7.0000000000000001E-3</v>
      </c>
      <c r="Z163" s="6">
        <f t="shared" si="27"/>
        <v>70</v>
      </c>
      <c r="AA163" s="3"/>
      <c r="AB163" s="3"/>
      <c r="AC163" s="3"/>
      <c r="AD163" s="3">
        <v>908</v>
      </c>
      <c r="AE163" s="3">
        <v>1339</v>
      </c>
      <c r="AF163" s="3">
        <v>198</v>
      </c>
      <c r="AG163" s="3">
        <v>2894</v>
      </c>
      <c r="AH163" s="3">
        <v>2247</v>
      </c>
      <c r="AI163" s="84">
        <f t="shared" si="26"/>
        <v>0.67811799850634802</v>
      </c>
      <c r="AJ163" s="84">
        <f t="shared" si="22"/>
        <v>1447</v>
      </c>
      <c r="AK163" s="84">
        <f t="shared" si="23"/>
        <v>454</v>
      </c>
      <c r="AL163" s="84">
        <f t="shared" si="24"/>
        <v>669.5</v>
      </c>
      <c r="AM163" s="84">
        <f t="shared" si="25"/>
        <v>0.67811799850634802</v>
      </c>
      <c r="AN163"/>
      <c r="AO163"/>
      <c r="AP163"/>
      <c r="AQ163"/>
      <c r="AR163"/>
      <c r="AS163"/>
      <c r="AT163"/>
      <c r="AU163"/>
      <c r="AV163"/>
    </row>
    <row r="164" spans="1:48" x14ac:dyDescent="0.25">
      <c r="A164" t="s">
        <v>216</v>
      </c>
      <c r="B164" t="s">
        <v>212</v>
      </c>
      <c r="C164" t="str">
        <f t="shared" si="21"/>
        <v>LSFOR-2004</v>
      </c>
      <c r="D164" t="s">
        <v>275</v>
      </c>
      <c r="E164" t="s">
        <v>771</v>
      </c>
      <c r="F164" t="s">
        <v>275</v>
      </c>
      <c r="G164" t="s">
        <v>771</v>
      </c>
      <c r="H164" t="s">
        <v>782</v>
      </c>
      <c r="I164" t="s">
        <v>781</v>
      </c>
      <c r="J164" t="s">
        <v>783</v>
      </c>
      <c r="K164" s="3">
        <v>0.30480000000000002</v>
      </c>
      <c r="L164" t="s">
        <v>368</v>
      </c>
      <c r="M164">
        <v>2004</v>
      </c>
      <c r="O164" s="3">
        <v>1</v>
      </c>
      <c r="P164" s="3" t="s">
        <v>651</v>
      </c>
      <c r="T164" s="3">
        <v>10</v>
      </c>
      <c r="V164" s="3">
        <v>4.3</v>
      </c>
      <c r="X164" s="3">
        <v>80.39</v>
      </c>
      <c r="Y164" s="67">
        <v>7.0000000000000001E-3</v>
      </c>
      <c r="Z164" s="6">
        <f t="shared" si="27"/>
        <v>70</v>
      </c>
      <c r="AD164" s="3">
        <v>967</v>
      </c>
      <c r="AE164" s="3">
        <v>1325</v>
      </c>
      <c r="AF164" s="3">
        <v>438</v>
      </c>
      <c r="AG164" s="3">
        <v>2044</v>
      </c>
      <c r="AH164" s="3">
        <v>2292</v>
      </c>
      <c r="AI164" s="84">
        <f t="shared" si="26"/>
        <v>0.729811320754717</v>
      </c>
      <c r="AJ164" s="84">
        <f t="shared" si="22"/>
        <v>1022</v>
      </c>
      <c r="AK164" s="84">
        <f t="shared" si="23"/>
        <v>483.5</v>
      </c>
      <c r="AL164" s="84">
        <f t="shared" si="24"/>
        <v>662.5</v>
      </c>
      <c r="AM164" s="84">
        <f t="shared" si="25"/>
        <v>0.729811320754717</v>
      </c>
    </row>
    <row r="165" spans="1:48" x14ac:dyDescent="0.25">
      <c r="A165" t="s">
        <v>216</v>
      </c>
      <c r="B165" t="s">
        <v>212</v>
      </c>
      <c r="C165" t="str">
        <f t="shared" si="21"/>
        <v>LSFOR-2017</v>
      </c>
      <c r="D165" t="s">
        <v>275</v>
      </c>
      <c r="E165" t="s">
        <v>771</v>
      </c>
      <c r="F165" t="s">
        <v>275</v>
      </c>
      <c r="G165" t="s">
        <v>771</v>
      </c>
      <c r="H165" t="s">
        <v>782</v>
      </c>
      <c r="I165" t="s">
        <v>781</v>
      </c>
      <c r="J165" t="s">
        <v>783</v>
      </c>
      <c r="K165" s="3">
        <v>0.30480000000000002</v>
      </c>
      <c r="L165" t="s">
        <v>371</v>
      </c>
      <c r="M165">
        <v>2017</v>
      </c>
      <c r="O165" s="3">
        <v>1</v>
      </c>
      <c r="P165" s="3" t="s">
        <v>651</v>
      </c>
      <c r="T165" s="3">
        <v>10</v>
      </c>
      <c r="V165" s="3">
        <v>5.4</v>
      </c>
      <c r="X165" s="3">
        <v>31.97</v>
      </c>
      <c r="Y165" s="67">
        <v>7.0000000000000001E-3</v>
      </c>
      <c r="Z165" s="6">
        <f t="shared" si="27"/>
        <v>70</v>
      </c>
      <c r="AD165" s="3">
        <v>961</v>
      </c>
      <c r="AE165" s="3">
        <v>1314</v>
      </c>
      <c r="AF165" s="3">
        <v>235</v>
      </c>
      <c r="AG165" s="3">
        <v>2644</v>
      </c>
      <c r="AH165" s="3">
        <v>2275</v>
      </c>
      <c r="AI165" s="84">
        <f t="shared" si="26"/>
        <v>0.73135464231354641</v>
      </c>
      <c r="AJ165" s="84">
        <f t="shared" si="22"/>
        <v>1322</v>
      </c>
      <c r="AK165" s="84">
        <f t="shared" si="23"/>
        <v>480.5</v>
      </c>
      <c r="AL165" s="84">
        <f t="shared" si="24"/>
        <v>657</v>
      </c>
      <c r="AM165" s="84">
        <f t="shared" si="25"/>
        <v>0.73135464231354641</v>
      </c>
    </row>
    <row r="166" spans="1:48" x14ac:dyDescent="0.25">
      <c r="A166" t="s">
        <v>216</v>
      </c>
      <c r="B166" t="s">
        <v>212</v>
      </c>
      <c r="C166" t="str">
        <f t="shared" si="21"/>
        <v>LSFOR-2004</v>
      </c>
      <c r="D166" t="s">
        <v>275</v>
      </c>
      <c r="E166" t="s">
        <v>771</v>
      </c>
      <c r="F166" t="s">
        <v>275</v>
      </c>
      <c r="G166" t="s">
        <v>771</v>
      </c>
      <c r="H166" t="s">
        <v>782</v>
      </c>
      <c r="I166" t="s">
        <v>781</v>
      </c>
      <c r="J166" t="s">
        <v>783</v>
      </c>
      <c r="K166" s="3">
        <v>0.30480000000000002</v>
      </c>
      <c r="L166" t="s">
        <v>372</v>
      </c>
      <c r="M166">
        <v>2004</v>
      </c>
      <c r="O166" s="3">
        <v>1</v>
      </c>
      <c r="P166" s="3" t="s">
        <v>651</v>
      </c>
      <c r="T166" s="3">
        <v>10</v>
      </c>
      <c r="V166" s="3">
        <v>4.3</v>
      </c>
      <c r="X166" s="3">
        <v>93.22</v>
      </c>
      <c r="Y166" s="67">
        <v>7.0000000000000001E-3</v>
      </c>
      <c r="Z166" s="6">
        <f t="shared" si="27"/>
        <v>70</v>
      </c>
      <c r="AD166" s="3">
        <v>1228</v>
      </c>
      <c r="AE166" s="3">
        <v>1662</v>
      </c>
      <c r="AF166" s="3">
        <v>336</v>
      </c>
      <c r="AG166" s="3">
        <v>2108</v>
      </c>
      <c r="AH166" s="3">
        <v>2890</v>
      </c>
      <c r="AI166" s="84">
        <f t="shared" si="26"/>
        <v>0.73886883273164861</v>
      </c>
      <c r="AJ166" s="84">
        <f t="shared" si="22"/>
        <v>1054</v>
      </c>
      <c r="AK166" s="84">
        <f t="shared" si="23"/>
        <v>614</v>
      </c>
      <c r="AL166" s="84">
        <f t="shared" si="24"/>
        <v>831</v>
      </c>
      <c r="AM166" s="84">
        <f t="shared" si="25"/>
        <v>0.73886883273164861</v>
      </c>
    </row>
    <row r="167" spans="1:48" x14ac:dyDescent="0.25">
      <c r="A167" t="s">
        <v>216</v>
      </c>
      <c r="B167" t="s">
        <v>212</v>
      </c>
      <c r="C167" t="str">
        <f t="shared" si="21"/>
        <v>LSFOR-2017</v>
      </c>
      <c r="D167" t="s">
        <v>275</v>
      </c>
      <c r="E167" t="s">
        <v>771</v>
      </c>
      <c r="F167" t="s">
        <v>275</v>
      </c>
      <c r="G167" t="s">
        <v>771</v>
      </c>
      <c r="H167" t="s">
        <v>782</v>
      </c>
      <c r="I167" t="s">
        <v>781</v>
      </c>
      <c r="J167" t="s">
        <v>783</v>
      </c>
      <c r="K167" s="3">
        <v>0.30480000000000002</v>
      </c>
      <c r="L167" t="s">
        <v>368</v>
      </c>
      <c r="M167">
        <v>2017</v>
      </c>
      <c r="O167" s="3">
        <v>1</v>
      </c>
      <c r="P167" s="3" t="s">
        <v>651</v>
      </c>
      <c r="T167" s="3">
        <v>10</v>
      </c>
      <c r="V167" s="3">
        <v>4.8</v>
      </c>
      <c r="X167" s="3">
        <v>35.28</v>
      </c>
      <c r="Y167" s="67">
        <v>7.0000000000000001E-3</v>
      </c>
      <c r="Z167" s="6">
        <f t="shared" si="27"/>
        <v>70</v>
      </c>
      <c r="AD167" s="3">
        <v>808</v>
      </c>
      <c r="AE167" s="3">
        <v>1093</v>
      </c>
      <c r="AF167" s="3">
        <v>174</v>
      </c>
      <c r="AG167" s="3">
        <v>1800</v>
      </c>
      <c r="AH167" s="3">
        <v>1901</v>
      </c>
      <c r="AI167" s="84">
        <f t="shared" si="26"/>
        <v>0.73924977127172919</v>
      </c>
      <c r="AJ167" s="84">
        <f t="shared" si="22"/>
        <v>900</v>
      </c>
      <c r="AK167" s="84">
        <f t="shared" si="23"/>
        <v>404</v>
      </c>
      <c r="AL167" s="84">
        <f t="shared" si="24"/>
        <v>546.5</v>
      </c>
      <c r="AM167" s="84">
        <f t="shared" si="25"/>
        <v>0.73924977127172919</v>
      </c>
    </row>
    <row r="168" spans="1:48" x14ac:dyDescent="0.25">
      <c r="A168" t="s">
        <v>216</v>
      </c>
      <c r="B168" t="s">
        <v>212</v>
      </c>
      <c r="C168" t="str">
        <f t="shared" si="21"/>
        <v>LSFOR-2017</v>
      </c>
      <c r="D168" t="s">
        <v>275</v>
      </c>
      <c r="E168" t="s">
        <v>771</v>
      </c>
      <c r="F168" t="s">
        <v>275</v>
      </c>
      <c r="G168" t="s">
        <v>771</v>
      </c>
      <c r="H168" t="s">
        <v>782</v>
      </c>
      <c r="I168" t="s">
        <v>781</v>
      </c>
      <c r="J168" t="s">
        <v>783</v>
      </c>
      <c r="K168" s="3">
        <v>0.30480000000000002</v>
      </c>
      <c r="L168" t="s">
        <v>372</v>
      </c>
      <c r="M168">
        <v>2017</v>
      </c>
      <c r="O168" s="3">
        <v>1</v>
      </c>
      <c r="P168" s="3" t="s">
        <v>651</v>
      </c>
      <c r="T168" s="3">
        <v>10</v>
      </c>
      <c r="V168" s="3">
        <v>5.5</v>
      </c>
      <c r="X168" s="3">
        <v>28.14</v>
      </c>
      <c r="Y168" s="67">
        <v>7.0000000000000001E-3</v>
      </c>
      <c r="Z168" s="6">
        <f t="shared" si="27"/>
        <v>70</v>
      </c>
      <c r="AD168" s="3">
        <v>769</v>
      </c>
      <c r="AE168" s="3">
        <v>1040</v>
      </c>
      <c r="AF168" s="3">
        <v>188</v>
      </c>
      <c r="AG168" s="3">
        <v>1697</v>
      </c>
      <c r="AH168" s="3">
        <v>1809</v>
      </c>
      <c r="AI168" s="84">
        <f t="shared" si="26"/>
        <v>0.73942307692307696</v>
      </c>
      <c r="AJ168" s="84">
        <f t="shared" si="22"/>
        <v>848.5</v>
      </c>
      <c r="AK168" s="84">
        <f t="shared" si="23"/>
        <v>384.5</v>
      </c>
      <c r="AL168" s="84">
        <f t="shared" si="24"/>
        <v>520</v>
      </c>
      <c r="AM168" s="84">
        <f t="shared" si="25"/>
        <v>0.73942307692307696</v>
      </c>
    </row>
    <row r="169" spans="1:48" x14ac:dyDescent="0.25">
      <c r="A169" t="s">
        <v>216</v>
      </c>
      <c r="B169" t="s">
        <v>212</v>
      </c>
      <c r="C169" t="str">
        <f t="shared" si="21"/>
        <v>LSFOR-2004</v>
      </c>
      <c r="D169" t="s">
        <v>275</v>
      </c>
      <c r="E169" t="s">
        <v>771</v>
      </c>
      <c r="F169" t="s">
        <v>275</v>
      </c>
      <c r="G169" t="s">
        <v>771</v>
      </c>
      <c r="H169" t="s">
        <v>782</v>
      </c>
      <c r="I169" t="s">
        <v>781</v>
      </c>
      <c r="J169" t="s">
        <v>783</v>
      </c>
      <c r="K169" s="3">
        <v>0.30480000000000002</v>
      </c>
      <c r="L169" t="s">
        <v>369</v>
      </c>
      <c r="M169">
        <v>2004</v>
      </c>
      <c r="O169" s="3">
        <v>1</v>
      </c>
      <c r="P169" s="3" t="s">
        <v>651</v>
      </c>
      <c r="T169" s="3">
        <v>10</v>
      </c>
      <c r="V169" s="3">
        <v>4.4000000000000004</v>
      </c>
      <c r="X169" s="3">
        <v>81.099999999999994</v>
      </c>
      <c r="Y169" s="67">
        <v>7.0000000000000001E-3</v>
      </c>
      <c r="Z169" s="6">
        <f t="shared" si="27"/>
        <v>70</v>
      </c>
      <c r="AD169" s="3">
        <v>1131</v>
      </c>
      <c r="AE169" s="3">
        <v>1519</v>
      </c>
      <c r="AF169" s="3">
        <v>169</v>
      </c>
      <c r="AG169" s="3">
        <v>2105</v>
      </c>
      <c r="AH169" s="3">
        <v>2650</v>
      </c>
      <c r="AI169" s="84">
        <f t="shared" si="26"/>
        <v>0.7445687952600395</v>
      </c>
      <c r="AJ169" s="84">
        <f t="shared" si="22"/>
        <v>1052.5</v>
      </c>
      <c r="AK169" s="84">
        <f t="shared" si="23"/>
        <v>565.5</v>
      </c>
      <c r="AL169" s="84">
        <f t="shared" si="24"/>
        <v>759.5</v>
      </c>
      <c r="AM169" s="84">
        <f t="shared" si="25"/>
        <v>0.7445687952600395</v>
      </c>
    </row>
    <row r="170" spans="1:48" x14ac:dyDescent="0.25">
      <c r="A170" t="s">
        <v>216</v>
      </c>
      <c r="B170" t="s">
        <v>212</v>
      </c>
      <c r="C170" t="str">
        <f t="shared" si="21"/>
        <v>LSFOR-2017</v>
      </c>
      <c r="D170" t="s">
        <v>275</v>
      </c>
      <c r="E170" t="s">
        <v>771</v>
      </c>
      <c r="F170" t="s">
        <v>275</v>
      </c>
      <c r="G170" t="s">
        <v>771</v>
      </c>
      <c r="H170" t="s">
        <v>782</v>
      </c>
      <c r="I170" t="s">
        <v>781</v>
      </c>
      <c r="J170" t="s">
        <v>783</v>
      </c>
      <c r="K170" s="3">
        <v>0.30480000000000002</v>
      </c>
      <c r="L170" t="s">
        <v>370</v>
      </c>
      <c r="M170">
        <v>2017</v>
      </c>
      <c r="O170" s="3">
        <v>1</v>
      </c>
      <c r="P170" s="3" t="s">
        <v>651</v>
      </c>
      <c r="T170" s="3">
        <v>10</v>
      </c>
      <c r="V170" s="3">
        <v>5.3</v>
      </c>
      <c r="X170" s="3">
        <v>29.87</v>
      </c>
      <c r="Y170" s="67">
        <v>7.0000000000000001E-3</v>
      </c>
      <c r="Z170" s="6">
        <f t="shared" si="27"/>
        <v>70</v>
      </c>
      <c r="AD170" s="3">
        <v>825</v>
      </c>
      <c r="AE170" s="3">
        <v>1104</v>
      </c>
      <c r="AF170" s="3">
        <v>183</v>
      </c>
      <c r="AG170" s="3">
        <v>2191</v>
      </c>
      <c r="AH170" s="3">
        <v>1929</v>
      </c>
      <c r="AI170" s="84">
        <f t="shared" si="26"/>
        <v>0.74728260869565222</v>
      </c>
      <c r="AJ170" s="84">
        <f t="shared" si="22"/>
        <v>1095.5</v>
      </c>
      <c r="AK170" s="84">
        <f t="shared" si="23"/>
        <v>412.5</v>
      </c>
      <c r="AL170" s="84">
        <f t="shared" si="24"/>
        <v>552</v>
      </c>
      <c r="AM170" s="84">
        <f t="shared" si="25"/>
        <v>0.74728260869565222</v>
      </c>
    </row>
    <row r="171" spans="1:48" x14ac:dyDescent="0.25">
      <c r="A171" t="s">
        <v>216</v>
      </c>
      <c r="B171" t="s">
        <v>212</v>
      </c>
      <c r="C171" t="str">
        <f t="shared" si="21"/>
        <v>LSFOR-2004</v>
      </c>
      <c r="D171" t="s">
        <v>275</v>
      </c>
      <c r="E171" t="s">
        <v>771</v>
      </c>
      <c r="F171" t="s">
        <v>275</v>
      </c>
      <c r="G171" t="s">
        <v>771</v>
      </c>
      <c r="H171" t="s">
        <v>782</v>
      </c>
      <c r="I171" t="s">
        <v>781</v>
      </c>
      <c r="J171" t="s">
        <v>783</v>
      </c>
      <c r="K171" s="3">
        <v>0.30480000000000002</v>
      </c>
      <c r="L171" t="s">
        <v>371</v>
      </c>
      <c r="M171">
        <v>2004</v>
      </c>
      <c r="O171" s="3">
        <v>1</v>
      </c>
      <c r="P171" s="3" t="s">
        <v>651</v>
      </c>
      <c r="T171" s="3">
        <v>10</v>
      </c>
      <c r="V171" s="3">
        <v>4.4000000000000004</v>
      </c>
      <c r="X171" s="3">
        <v>90.59</v>
      </c>
      <c r="Y171" s="67">
        <v>7.0000000000000001E-3</v>
      </c>
      <c r="Z171" s="6">
        <f t="shared" si="27"/>
        <v>70</v>
      </c>
      <c r="AD171" s="3">
        <v>1347</v>
      </c>
      <c r="AE171" s="3">
        <v>1790</v>
      </c>
      <c r="AF171" s="3">
        <v>315</v>
      </c>
      <c r="AG171" s="3">
        <v>2002</v>
      </c>
      <c r="AH171" s="3">
        <v>3137</v>
      </c>
      <c r="AI171" s="84">
        <f t="shared" si="26"/>
        <v>0.75251396648044688</v>
      </c>
      <c r="AJ171" s="84">
        <f t="shared" si="22"/>
        <v>1001</v>
      </c>
      <c r="AK171" s="84">
        <f t="shared" si="23"/>
        <v>673.5</v>
      </c>
      <c r="AL171" s="84">
        <f t="shared" si="24"/>
        <v>895</v>
      </c>
      <c r="AM171" s="84">
        <f t="shared" si="25"/>
        <v>0.75251396648044688</v>
      </c>
    </row>
    <row r="172" spans="1:48" x14ac:dyDescent="0.25">
      <c r="A172" t="s">
        <v>216</v>
      </c>
      <c r="B172" t="s">
        <v>212</v>
      </c>
      <c r="C172" t="str">
        <f t="shared" si="21"/>
        <v>LSFOR-2004</v>
      </c>
      <c r="D172" t="s">
        <v>275</v>
      </c>
      <c r="E172" t="s">
        <v>771</v>
      </c>
      <c r="F172" t="s">
        <v>275</v>
      </c>
      <c r="G172" t="s">
        <v>771</v>
      </c>
      <c r="H172" t="s">
        <v>782</v>
      </c>
      <c r="I172" t="s">
        <v>781</v>
      </c>
      <c r="J172" t="s">
        <v>783</v>
      </c>
      <c r="K172" s="3">
        <v>0.30480000000000002</v>
      </c>
      <c r="L172" t="s">
        <v>151</v>
      </c>
      <c r="M172">
        <v>2004</v>
      </c>
      <c r="O172" s="3">
        <v>1</v>
      </c>
      <c r="P172" s="3" t="s">
        <v>651</v>
      </c>
      <c r="T172" s="3">
        <v>10</v>
      </c>
      <c r="V172" s="3">
        <v>4.4000000000000004</v>
      </c>
      <c r="X172" s="3">
        <v>86.62</v>
      </c>
      <c r="Y172" s="67">
        <v>7.0000000000000001E-3</v>
      </c>
      <c r="Z172" s="6">
        <f t="shared" si="27"/>
        <v>70</v>
      </c>
      <c r="AD172" s="3">
        <v>1225</v>
      </c>
      <c r="AE172" s="3">
        <v>1598</v>
      </c>
      <c r="AF172" s="3">
        <v>278</v>
      </c>
      <c r="AG172" s="3">
        <v>2218</v>
      </c>
      <c r="AH172" s="3">
        <v>2823</v>
      </c>
      <c r="AI172" s="84">
        <f t="shared" si="26"/>
        <v>0.76658322903629539</v>
      </c>
      <c r="AJ172" s="84">
        <f t="shared" si="22"/>
        <v>1109</v>
      </c>
      <c r="AK172" s="84">
        <f t="shared" si="23"/>
        <v>612.5</v>
      </c>
      <c r="AL172" s="84">
        <f t="shared" si="24"/>
        <v>799</v>
      </c>
      <c r="AM172" s="84">
        <f t="shared" si="25"/>
        <v>0.76658322903629539</v>
      </c>
    </row>
    <row r="173" spans="1:48" x14ac:dyDescent="0.25">
      <c r="A173" t="s">
        <v>216</v>
      </c>
      <c r="B173" t="s">
        <v>212</v>
      </c>
      <c r="C173" t="str">
        <f t="shared" si="21"/>
        <v>LSFOR-2004</v>
      </c>
      <c r="D173" t="s">
        <v>275</v>
      </c>
      <c r="E173" t="s">
        <v>771</v>
      </c>
      <c r="F173" t="s">
        <v>275</v>
      </c>
      <c r="G173" t="s">
        <v>771</v>
      </c>
      <c r="H173" t="s">
        <v>782</v>
      </c>
      <c r="I173" t="s">
        <v>781</v>
      </c>
      <c r="J173" t="s">
        <v>783</v>
      </c>
      <c r="K173" s="3">
        <v>0.30480000000000002</v>
      </c>
      <c r="L173" t="s">
        <v>373</v>
      </c>
      <c r="M173">
        <v>2004</v>
      </c>
      <c r="O173" s="3">
        <v>1</v>
      </c>
      <c r="P173" s="3" t="s">
        <v>651</v>
      </c>
      <c r="T173" s="3">
        <v>10</v>
      </c>
      <c r="V173" s="3">
        <v>4.5</v>
      </c>
      <c r="X173" s="3">
        <v>64.2</v>
      </c>
      <c r="Y173" s="67">
        <v>7.0000000000000001E-3</v>
      </c>
      <c r="Z173" s="6">
        <f t="shared" si="27"/>
        <v>70</v>
      </c>
      <c r="AD173" s="3">
        <v>1066</v>
      </c>
      <c r="AE173" s="3">
        <v>1382</v>
      </c>
      <c r="AF173" s="3">
        <v>298</v>
      </c>
      <c r="AG173" s="3">
        <v>1354</v>
      </c>
      <c r="AH173" s="3">
        <v>2448</v>
      </c>
      <c r="AI173" s="84">
        <f t="shared" si="26"/>
        <v>0.77134587554269174</v>
      </c>
      <c r="AJ173" s="84">
        <f t="shared" si="22"/>
        <v>677</v>
      </c>
      <c r="AK173" s="84">
        <f t="shared" si="23"/>
        <v>533</v>
      </c>
      <c r="AL173" s="84">
        <f t="shared" si="24"/>
        <v>691</v>
      </c>
      <c r="AM173" s="84">
        <f t="shared" si="25"/>
        <v>0.77134587554269174</v>
      </c>
    </row>
    <row r="174" spans="1:48" x14ac:dyDescent="0.25">
      <c r="A174" t="s">
        <v>216</v>
      </c>
      <c r="B174" t="s">
        <v>212</v>
      </c>
      <c r="C174" t="str">
        <f t="shared" si="21"/>
        <v>LSFOR-2004</v>
      </c>
      <c r="D174" t="s">
        <v>275</v>
      </c>
      <c r="E174" t="s">
        <v>771</v>
      </c>
      <c r="F174" t="s">
        <v>275</v>
      </c>
      <c r="G174" t="s">
        <v>771</v>
      </c>
      <c r="H174" t="s">
        <v>782</v>
      </c>
      <c r="I174" t="s">
        <v>781</v>
      </c>
      <c r="J174" t="s">
        <v>783</v>
      </c>
      <c r="K174" s="3">
        <v>0.30480000000000002</v>
      </c>
      <c r="L174" t="s">
        <v>370</v>
      </c>
      <c r="M174">
        <v>2004</v>
      </c>
      <c r="O174" s="3">
        <v>1</v>
      </c>
      <c r="P174" s="3" t="s">
        <v>651</v>
      </c>
      <c r="T174" s="3">
        <v>10</v>
      </c>
      <c r="V174" s="3">
        <v>4.3</v>
      </c>
      <c r="X174" s="3">
        <v>86.02</v>
      </c>
      <c r="Y174" s="67">
        <v>7.0000000000000001E-3</v>
      </c>
      <c r="Z174" s="6">
        <f t="shared" si="27"/>
        <v>70</v>
      </c>
      <c r="AD174" s="3">
        <v>1156</v>
      </c>
      <c r="AE174" s="3">
        <v>1496</v>
      </c>
      <c r="AF174" s="3">
        <v>261</v>
      </c>
      <c r="AG174" s="3">
        <v>2020</v>
      </c>
      <c r="AH174" s="3">
        <v>2652</v>
      </c>
      <c r="AI174" s="84">
        <f t="shared" si="26"/>
        <v>0.77272727272727271</v>
      </c>
      <c r="AJ174" s="84">
        <f t="shared" si="22"/>
        <v>1010</v>
      </c>
      <c r="AK174" s="84">
        <f t="shared" si="23"/>
        <v>578</v>
      </c>
      <c r="AL174" s="84">
        <f t="shared" si="24"/>
        <v>748</v>
      </c>
      <c r="AM174" s="84">
        <f t="shared" si="25"/>
        <v>0.77272727272727271</v>
      </c>
    </row>
    <row r="175" spans="1:48" x14ac:dyDescent="0.25">
      <c r="A175" t="s">
        <v>216</v>
      </c>
      <c r="B175" t="s">
        <v>212</v>
      </c>
      <c r="C175" t="str">
        <f t="shared" si="21"/>
        <v>LSFOR-2017</v>
      </c>
      <c r="D175" t="s">
        <v>275</v>
      </c>
      <c r="E175" t="s">
        <v>771</v>
      </c>
      <c r="F175" t="s">
        <v>275</v>
      </c>
      <c r="G175" t="s">
        <v>771</v>
      </c>
      <c r="H175" t="s">
        <v>782</v>
      </c>
      <c r="I175" t="s">
        <v>781</v>
      </c>
      <c r="J175" t="s">
        <v>783</v>
      </c>
      <c r="K175" s="3">
        <v>0.30480000000000002</v>
      </c>
      <c r="L175" t="s">
        <v>373</v>
      </c>
      <c r="M175">
        <v>2017</v>
      </c>
      <c r="O175" s="3">
        <v>1</v>
      </c>
      <c r="P175" s="3" t="s">
        <v>651</v>
      </c>
      <c r="T175" s="3">
        <v>10</v>
      </c>
      <c r="V175" s="3">
        <v>5.7</v>
      </c>
      <c r="X175" s="3">
        <v>26.8</v>
      </c>
      <c r="Y175" s="67">
        <v>7.0000000000000001E-3</v>
      </c>
      <c r="Z175" s="6">
        <f t="shared" si="27"/>
        <v>70</v>
      </c>
      <c r="AD175" s="3">
        <v>787</v>
      </c>
      <c r="AE175" s="3">
        <v>1014</v>
      </c>
      <c r="AF175" s="3">
        <v>293</v>
      </c>
      <c r="AG175" s="3">
        <v>1356</v>
      </c>
      <c r="AH175" s="3">
        <v>1801</v>
      </c>
      <c r="AI175" s="84">
        <f t="shared" si="26"/>
        <v>0.77613412228796841</v>
      </c>
      <c r="AJ175" s="84">
        <f t="shared" si="22"/>
        <v>678</v>
      </c>
      <c r="AK175" s="84">
        <f t="shared" si="23"/>
        <v>393.5</v>
      </c>
      <c r="AL175" s="84">
        <f t="shared" si="24"/>
        <v>507</v>
      </c>
      <c r="AM175" s="84">
        <f t="shared" si="25"/>
        <v>0.77613412228796841</v>
      </c>
    </row>
    <row r="176" spans="1:48" x14ac:dyDescent="0.25">
      <c r="A176" t="s">
        <v>216</v>
      </c>
      <c r="B176" t="s">
        <v>213</v>
      </c>
      <c r="C176" t="str">
        <f t="shared" si="21"/>
        <v>LSMAR-2004</v>
      </c>
      <c r="D176" t="s">
        <v>278</v>
      </c>
      <c r="E176" t="s">
        <v>279</v>
      </c>
      <c r="F176" t="s">
        <v>278</v>
      </c>
      <c r="G176" t="s">
        <v>279</v>
      </c>
      <c r="H176" t="s">
        <v>782</v>
      </c>
      <c r="I176" t="s">
        <v>781</v>
      </c>
      <c r="J176" t="s">
        <v>783</v>
      </c>
      <c r="K176" s="3">
        <v>0.30480000000000002</v>
      </c>
      <c r="L176" t="s">
        <v>378</v>
      </c>
      <c r="M176">
        <v>2004</v>
      </c>
      <c r="O176" s="3">
        <v>1</v>
      </c>
      <c r="P176" s="3" t="s">
        <v>651</v>
      </c>
      <c r="T176" s="3">
        <v>10</v>
      </c>
      <c r="V176" s="3">
        <v>5.5</v>
      </c>
      <c r="X176" s="3">
        <v>155.66</v>
      </c>
      <c r="Y176" s="67">
        <v>7.0000000000000001E-3</v>
      </c>
      <c r="Z176" s="6">
        <f t="shared" si="27"/>
        <v>70</v>
      </c>
      <c r="AD176" s="3">
        <v>2561</v>
      </c>
      <c r="AE176" s="3">
        <v>4126</v>
      </c>
      <c r="AF176" s="3">
        <v>628</v>
      </c>
      <c r="AG176" s="3">
        <v>11547</v>
      </c>
      <c r="AH176" s="3">
        <v>6687</v>
      </c>
      <c r="AI176" s="84">
        <f t="shared" si="26"/>
        <v>0.62069801260300528</v>
      </c>
      <c r="AJ176" s="84">
        <f t="shared" si="22"/>
        <v>5773.5</v>
      </c>
      <c r="AK176" s="84">
        <f t="shared" si="23"/>
        <v>1280.5</v>
      </c>
      <c r="AL176" s="84">
        <f t="shared" si="24"/>
        <v>2063</v>
      </c>
      <c r="AM176" s="84">
        <f t="shared" si="25"/>
        <v>0.62069801260300528</v>
      </c>
    </row>
    <row r="177" spans="1:39" x14ac:dyDescent="0.25">
      <c r="A177" t="s">
        <v>216</v>
      </c>
      <c r="B177" t="s">
        <v>213</v>
      </c>
      <c r="C177" t="str">
        <f t="shared" si="21"/>
        <v>LSMAR-2004</v>
      </c>
      <c r="D177" t="s">
        <v>278</v>
      </c>
      <c r="E177" t="s">
        <v>279</v>
      </c>
      <c r="F177" t="s">
        <v>278</v>
      </c>
      <c r="G177" t="s">
        <v>279</v>
      </c>
      <c r="H177" t="s">
        <v>782</v>
      </c>
      <c r="I177" t="s">
        <v>781</v>
      </c>
      <c r="J177" t="s">
        <v>783</v>
      </c>
      <c r="K177" s="3">
        <v>0.30480000000000002</v>
      </c>
      <c r="L177" t="s">
        <v>375</v>
      </c>
      <c r="M177">
        <v>2004</v>
      </c>
      <c r="O177" s="3">
        <v>1</v>
      </c>
      <c r="P177" s="3" t="s">
        <v>651</v>
      </c>
      <c r="T177" s="3">
        <v>10</v>
      </c>
      <c r="V177" s="3">
        <v>5.4</v>
      </c>
      <c r="X177" s="3">
        <v>146.44</v>
      </c>
      <c r="Y177" s="67">
        <v>7.0000000000000001E-3</v>
      </c>
      <c r="Z177" s="6">
        <f t="shared" si="27"/>
        <v>70</v>
      </c>
      <c r="AD177" s="3">
        <v>2435</v>
      </c>
      <c r="AE177" s="3">
        <v>3862</v>
      </c>
      <c r="AF177" s="3">
        <v>491</v>
      </c>
      <c r="AG177" s="3">
        <v>9851</v>
      </c>
      <c r="AH177" s="3">
        <v>6297</v>
      </c>
      <c r="AI177" s="84">
        <f t="shared" si="26"/>
        <v>0.63050233039875714</v>
      </c>
      <c r="AJ177" s="84">
        <f t="shared" si="22"/>
        <v>4925.5</v>
      </c>
      <c r="AK177" s="84">
        <f t="shared" si="23"/>
        <v>1217.5</v>
      </c>
      <c r="AL177" s="84">
        <f t="shared" si="24"/>
        <v>1931</v>
      </c>
      <c r="AM177" s="84">
        <f t="shared" si="25"/>
        <v>0.63050233039875714</v>
      </c>
    </row>
    <row r="178" spans="1:39" x14ac:dyDescent="0.25">
      <c r="A178" t="s">
        <v>216</v>
      </c>
      <c r="B178" t="s">
        <v>213</v>
      </c>
      <c r="C178" t="str">
        <f t="shared" si="21"/>
        <v>LSMAR-2017</v>
      </c>
      <c r="D178" t="s">
        <v>278</v>
      </c>
      <c r="E178" t="s">
        <v>279</v>
      </c>
      <c r="F178" t="s">
        <v>278</v>
      </c>
      <c r="G178" t="s">
        <v>279</v>
      </c>
      <c r="H178" t="s">
        <v>782</v>
      </c>
      <c r="I178" t="s">
        <v>781</v>
      </c>
      <c r="J178" t="s">
        <v>783</v>
      </c>
      <c r="K178" s="3">
        <v>0.30480000000000002</v>
      </c>
      <c r="L178" t="s">
        <v>376</v>
      </c>
      <c r="M178">
        <v>2017</v>
      </c>
      <c r="O178" s="3">
        <v>1</v>
      </c>
      <c r="P178" s="3" t="s">
        <v>651</v>
      </c>
      <c r="T178" s="3">
        <v>10</v>
      </c>
      <c r="V178" s="3">
        <v>6.3</v>
      </c>
      <c r="X178" s="3">
        <v>48.17</v>
      </c>
      <c r="Y178" s="67">
        <v>7.0000000000000001E-3</v>
      </c>
      <c r="Z178" s="6">
        <f t="shared" si="27"/>
        <v>70</v>
      </c>
      <c r="AD178" s="3">
        <v>1282</v>
      </c>
      <c r="AE178" s="3">
        <v>1936</v>
      </c>
      <c r="AF178" s="3">
        <v>276</v>
      </c>
      <c r="AG178" s="3">
        <v>5732</v>
      </c>
      <c r="AH178" s="3">
        <v>3218</v>
      </c>
      <c r="AI178" s="84">
        <f t="shared" si="26"/>
        <v>0.66219008264462809</v>
      </c>
      <c r="AJ178" s="84">
        <f t="shared" si="22"/>
        <v>2866</v>
      </c>
      <c r="AK178" s="84">
        <f t="shared" si="23"/>
        <v>641</v>
      </c>
      <c r="AL178" s="84">
        <f t="shared" si="24"/>
        <v>968</v>
      </c>
      <c r="AM178" s="84">
        <f t="shared" si="25"/>
        <v>0.66219008264462809</v>
      </c>
    </row>
    <row r="179" spans="1:39" x14ac:dyDescent="0.25">
      <c r="A179" t="s">
        <v>216</v>
      </c>
      <c r="B179" t="s">
        <v>213</v>
      </c>
      <c r="C179" t="str">
        <f t="shared" si="21"/>
        <v>LSMAR-2017</v>
      </c>
      <c r="D179" t="s">
        <v>278</v>
      </c>
      <c r="E179" t="s">
        <v>279</v>
      </c>
      <c r="F179" t="s">
        <v>278</v>
      </c>
      <c r="G179" t="s">
        <v>279</v>
      </c>
      <c r="H179" t="s">
        <v>782</v>
      </c>
      <c r="I179" t="s">
        <v>781</v>
      </c>
      <c r="J179" t="s">
        <v>783</v>
      </c>
      <c r="K179" s="3">
        <v>0.30480000000000002</v>
      </c>
      <c r="L179" t="s">
        <v>378</v>
      </c>
      <c r="M179">
        <v>2017</v>
      </c>
      <c r="O179" s="3">
        <v>1</v>
      </c>
      <c r="P179" s="3" t="s">
        <v>651</v>
      </c>
      <c r="T179" s="3">
        <v>10</v>
      </c>
      <c r="V179" s="3">
        <v>6.3</v>
      </c>
      <c r="X179" s="3">
        <v>35.340000000000003</v>
      </c>
      <c r="Y179" s="67">
        <v>7.0000000000000001E-3</v>
      </c>
      <c r="Z179" s="6">
        <f t="shared" si="27"/>
        <v>70</v>
      </c>
      <c r="AD179" s="3">
        <v>810</v>
      </c>
      <c r="AE179" s="3">
        <v>1217</v>
      </c>
      <c r="AF179" s="3">
        <v>247</v>
      </c>
      <c r="AG179" s="3">
        <v>4718</v>
      </c>
      <c r="AH179" s="3">
        <v>2027</v>
      </c>
      <c r="AI179" s="84">
        <f t="shared" si="26"/>
        <v>0.66557107641741986</v>
      </c>
      <c r="AJ179" s="84">
        <f t="shared" si="22"/>
        <v>2359</v>
      </c>
      <c r="AK179" s="84">
        <f t="shared" si="23"/>
        <v>405</v>
      </c>
      <c r="AL179" s="84">
        <f t="shared" si="24"/>
        <v>608.5</v>
      </c>
      <c r="AM179" s="84">
        <f t="shared" si="25"/>
        <v>0.66557107641741986</v>
      </c>
    </row>
    <row r="180" spans="1:39" x14ac:dyDescent="0.25">
      <c r="A180" t="s">
        <v>216</v>
      </c>
      <c r="B180" t="s">
        <v>213</v>
      </c>
      <c r="C180" t="str">
        <f t="shared" si="21"/>
        <v>LSMAR-2004</v>
      </c>
      <c r="D180" t="s">
        <v>278</v>
      </c>
      <c r="E180" t="s">
        <v>279</v>
      </c>
      <c r="F180" t="s">
        <v>278</v>
      </c>
      <c r="G180" t="s">
        <v>279</v>
      </c>
      <c r="H180" t="s">
        <v>782</v>
      </c>
      <c r="I180" t="s">
        <v>781</v>
      </c>
      <c r="J180" t="s">
        <v>783</v>
      </c>
      <c r="K180" s="3">
        <v>0.30480000000000002</v>
      </c>
      <c r="L180" t="s">
        <v>377</v>
      </c>
      <c r="M180">
        <v>2004</v>
      </c>
      <c r="O180" s="3">
        <v>1</v>
      </c>
      <c r="P180" s="3" t="s">
        <v>651</v>
      </c>
      <c r="T180" s="3">
        <v>10</v>
      </c>
      <c r="V180" s="3">
        <v>5.7</v>
      </c>
      <c r="X180" s="3">
        <v>125.95</v>
      </c>
      <c r="Y180" s="67">
        <v>7.0000000000000001E-3</v>
      </c>
      <c r="Z180" s="6">
        <f t="shared" si="27"/>
        <v>70</v>
      </c>
      <c r="AD180" s="3">
        <v>2582</v>
      </c>
      <c r="AE180" s="3">
        <v>3822</v>
      </c>
      <c r="AF180" s="3">
        <v>593</v>
      </c>
      <c r="AG180" s="3">
        <v>9634</v>
      </c>
      <c r="AH180" s="3">
        <v>6404</v>
      </c>
      <c r="AI180" s="84">
        <f t="shared" si="26"/>
        <v>0.6755625327053898</v>
      </c>
      <c r="AJ180" s="84">
        <f t="shared" si="22"/>
        <v>4817</v>
      </c>
      <c r="AK180" s="84">
        <f t="shared" si="23"/>
        <v>1291</v>
      </c>
      <c r="AL180" s="84">
        <f t="shared" si="24"/>
        <v>1911</v>
      </c>
      <c r="AM180" s="84">
        <f t="shared" si="25"/>
        <v>0.6755625327053898</v>
      </c>
    </row>
    <row r="181" spans="1:39" x14ac:dyDescent="0.25">
      <c r="A181" t="s">
        <v>216</v>
      </c>
      <c r="B181" t="s">
        <v>213</v>
      </c>
      <c r="C181" t="str">
        <f t="shared" si="21"/>
        <v>LSMAR-2004</v>
      </c>
      <c r="D181" t="s">
        <v>278</v>
      </c>
      <c r="E181" t="s">
        <v>279</v>
      </c>
      <c r="F181" t="s">
        <v>278</v>
      </c>
      <c r="G181" t="s">
        <v>279</v>
      </c>
      <c r="H181" t="s">
        <v>782</v>
      </c>
      <c r="I181" t="s">
        <v>781</v>
      </c>
      <c r="J181" t="s">
        <v>783</v>
      </c>
      <c r="K181" s="3">
        <v>0.30480000000000002</v>
      </c>
      <c r="L181" t="s">
        <v>376</v>
      </c>
      <c r="M181">
        <v>2004</v>
      </c>
      <c r="O181" s="3">
        <v>1</v>
      </c>
      <c r="P181" s="3" t="s">
        <v>651</v>
      </c>
      <c r="T181" s="3">
        <v>10</v>
      </c>
      <c r="V181" s="3">
        <v>5.2</v>
      </c>
      <c r="X181" s="3">
        <v>153.16999999999999</v>
      </c>
      <c r="Y181" s="67">
        <v>7.0000000000000001E-3</v>
      </c>
      <c r="Z181" s="6">
        <f t="shared" si="27"/>
        <v>70</v>
      </c>
      <c r="AD181" s="3">
        <v>2488</v>
      </c>
      <c r="AE181" s="3">
        <v>3674</v>
      </c>
      <c r="AF181" s="3">
        <v>507</v>
      </c>
      <c r="AG181" s="3">
        <v>8822</v>
      </c>
      <c r="AH181" s="3">
        <v>6162</v>
      </c>
      <c r="AI181" s="84">
        <f t="shared" si="26"/>
        <v>0.67719107240065324</v>
      </c>
      <c r="AJ181" s="84">
        <f t="shared" si="22"/>
        <v>4411</v>
      </c>
      <c r="AK181" s="84">
        <f t="shared" si="23"/>
        <v>1244</v>
      </c>
      <c r="AL181" s="84">
        <f t="shared" si="24"/>
        <v>1837</v>
      </c>
      <c r="AM181" s="84">
        <f t="shared" si="25"/>
        <v>0.67719107240065324</v>
      </c>
    </row>
    <row r="182" spans="1:39" x14ac:dyDescent="0.25">
      <c r="A182" t="s">
        <v>216</v>
      </c>
      <c r="B182" t="s">
        <v>213</v>
      </c>
      <c r="C182" t="str">
        <f t="shared" si="21"/>
        <v>LSMAR-2017</v>
      </c>
      <c r="D182" t="s">
        <v>278</v>
      </c>
      <c r="E182" t="s">
        <v>279</v>
      </c>
      <c r="F182" t="s">
        <v>278</v>
      </c>
      <c r="G182" t="s">
        <v>279</v>
      </c>
      <c r="H182" t="s">
        <v>782</v>
      </c>
      <c r="I182" t="s">
        <v>781</v>
      </c>
      <c r="J182" t="s">
        <v>783</v>
      </c>
      <c r="K182" s="3">
        <v>0.30480000000000002</v>
      </c>
      <c r="L182" t="s">
        <v>374</v>
      </c>
      <c r="M182">
        <v>2017</v>
      </c>
      <c r="O182" s="3">
        <v>1</v>
      </c>
      <c r="P182" s="3" t="s">
        <v>651</v>
      </c>
      <c r="T182" s="3">
        <v>10</v>
      </c>
      <c r="V182" s="3">
        <v>6.3</v>
      </c>
      <c r="X182" s="3">
        <v>53.88</v>
      </c>
      <c r="Y182" s="67">
        <v>7.0000000000000001E-3</v>
      </c>
      <c r="Z182" s="6">
        <f t="shared" si="27"/>
        <v>70</v>
      </c>
      <c r="AD182" s="3">
        <v>1378</v>
      </c>
      <c r="AE182" s="3">
        <v>2021</v>
      </c>
      <c r="AF182" s="3">
        <v>308</v>
      </c>
      <c r="AG182" s="3">
        <v>6753</v>
      </c>
      <c r="AH182" s="3">
        <v>3399</v>
      </c>
      <c r="AI182" s="84">
        <f t="shared" si="26"/>
        <v>0.68184067293419104</v>
      </c>
      <c r="AJ182" s="84">
        <f t="shared" si="22"/>
        <v>3376.5</v>
      </c>
      <c r="AK182" s="84">
        <f t="shared" si="23"/>
        <v>689</v>
      </c>
      <c r="AL182" s="84">
        <f t="shared" si="24"/>
        <v>1010.5</v>
      </c>
      <c r="AM182" s="84">
        <f t="shared" si="25"/>
        <v>0.68184067293419104</v>
      </c>
    </row>
    <row r="183" spans="1:39" x14ac:dyDescent="0.25">
      <c r="A183" t="s">
        <v>216</v>
      </c>
      <c r="B183" t="s">
        <v>213</v>
      </c>
      <c r="C183" t="str">
        <f t="shared" si="21"/>
        <v>LSMAR-2017</v>
      </c>
      <c r="D183" t="s">
        <v>278</v>
      </c>
      <c r="E183" t="s">
        <v>279</v>
      </c>
      <c r="F183" t="s">
        <v>278</v>
      </c>
      <c r="G183" t="s">
        <v>279</v>
      </c>
      <c r="H183" t="s">
        <v>782</v>
      </c>
      <c r="I183" t="s">
        <v>781</v>
      </c>
      <c r="J183" t="s">
        <v>783</v>
      </c>
      <c r="K183" s="3">
        <v>0.30480000000000002</v>
      </c>
      <c r="L183" t="s">
        <v>152</v>
      </c>
      <c r="M183">
        <v>2017</v>
      </c>
      <c r="O183" s="3">
        <v>1</v>
      </c>
      <c r="P183" s="3" t="s">
        <v>651</v>
      </c>
      <c r="T183" s="3">
        <v>10</v>
      </c>
      <c r="V183" s="3">
        <v>6</v>
      </c>
      <c r="X183" s="3">
        <v>49.44</v>
      </c>
      <c r="Y183" s="67">
        <v>7.0000000000000001E-3</v>
      </c>
      <c r="Z183" s="6">
        <f t="shared" si="27"/>
        <v>70</v>
      </c>
      <c r="AD183" s="3">
        <v>1246</v>
      </c>
      <c r="AE183" s="3">
        <v>1825</v>
      </c>
      <c r="AF183" s="3">
        <v>348</v>
      </c>
      <c r="AG183" s="3">
        <v>6236</v>
      </c>
      <c r="AH183" s="3">
        <v>3071</v>
      </c>
      <c r="AI183" s="84">
        <f t="shared" si="26"/>
        <v>0.6827397260273973</v>
      </c>
      <c r="AJ183" s="84">
        <f t="shared" si="22"/>
        <v>3118</v>
      </c>
      <c r="AK183" s="84">
        <f t="shared" si="23"/>
        <v>623</v>
      </c>
      <c r="AL183" s="84">
        <f t="shared" si="24"/>
        <v>912.5</v>
      </c>
      <c r="AM183" s="84">
        <f t="shared" si="25"/>
        <v>0.6827397260273973</v>
      </c>
    </row>
    <row r="184" spans="1:39" x14ac:dyDescent="0.25">
      <c r="A184" t="s">
        <v>216</v>
      </c>
      <c r="B184" t="s">
        <v>213</v>
      </c>
      <c r="C184" t="str">
        <f t="shared" si="21"/>
        <v>LSMAR-2017</v>
      </c>
      <c r="D184" t="s">
        <v>278</v>
      </c>
      <c r="E184" t="s">
        <v>279</v>
      </c>
      <c r="F184" t="s">
        <v>278</v>
      </c>
      <c r="G184" t="s">
        <v>279</v>
      </c>
      <c r="H184" t="s">
        <v>782</v>
      </c>
      <c r="I184" t="s">
        <v>781</v>
      </c>
      <c r="J184" t="s">
        <v>783</v>
      </c>
      <c r="K184" s="3">
        <v>0.30480000000000002</v>
      </c>
      <c r="L184" t="s">
        <v>379</v>
      </c>
      <c r="M184">
        <v>2017</v>
      </c>
      <c r="O184" s="3">
        <v>1</v>
      </c>
      <c r="P184" s="3" t="s">
        <v>651</v>
      </c>
      <c r="T184" s="3">
        <v>10</v>
      </c>
      <c r="V184" s="3">
        <v>6.1</v>
      </c>
      <c r="X184" s="3">
        <v>44.31</v>
      </c>
      <c r="Y184" s="67">
        <v>7.0000000000000001E-3</v>
      </c>
      <c r="Z184" s="6">
        <f t="shared" si="27"/>
        <v>70</v>
      </c>
      <c r="AD184" s="3">
        <v>1147</v>
      </c>
      <c r="AE184" s="3">
        <v>1677</v>
      </c>
      <c r="AF184" s="3">
        <v>309</v>
      </c>
      <c r="AG184" s="3">
        <v>5475</v>
      </c>
      <c r="AH184" s="3">
        <v>2824</v>
      </c>
      <c r="AI184" s="84">
        <f t="shared" si="26"/>
        <v>0.68395945140131187</v>
      </c>
      <c r="AJ184" s="84">
        <f t="shared" si="22"/>
        <v>2737.5</v>
      </c>
      <c r="AK184" s="84">
        <f t="shared" si="23"/>
        <v>573.5</v>
      </c>
      <c r="AL184" s="84">
        <f t="shared" si="24"/>
        <v>838.5</v>
      </c>
      <c r="AM184" s="84">
        <f t="shared" si="25"/>
        <v>0.68395945140131187</v>
      </c>
    </row>
    <row r="185" spans="1:39" x14ac:dyDescent="0.25">
      <c r="A185" t="s">
        <v>216</v>
      </c>
      <c r="B185" t="s">
        <v>213</v>
      </c>
      <c r="C185" t="str">
        <f t="shared" si="21"/>
        <v>LSMAR-2004</v>
      </c>
      <c r="D185" t="s">
        <v>278</v>
      </c>
      <c r="E185" t="s">
        <v>279</v>
      </c>
      <c r="F185" t="s">
        <v>278</v>
      </c>
      <c r="G185" t="s">
        <v>279</v>
      </c>
      <c r="H185" t="s">
        <v>782</v>
      </c>
      <c r="I185" t="s">
        <v>781</v>
      </c>
      <c r="J185" t="s">
        <v>783</v>
      </c>
      <c r="K185" s="3">
        <v>0.30480000000000002</v>
      </c>
      <c r="L185" t="s">
        <v>374</v>
      </c>
      <c r="M185">
        <v>2004</v>
      </c>
      <c r="O185" s="3">
        <v>1</v>
      </c>
      <c r="P185" s="3" t="s">
        <v>651</v>
      </c>
      <c r="T185" s="3">
        <v>10</v>
      </c>
      <c r="V185" s="3">
        <v>5</v>
      </c>
      <c r="X185" s="3">
        <v>159.85</v>
      </c>
      <c r="Y185" s="67">
        <v>7.0000000000000001E-3</v>
      </c>
      <c r="Z185" s="6">
        <f t="shared" si="27"/>
        <v>70</v>
      </c>
      <c r="AD185" s="3">
        <v>2338</v>
      </c>
      <c r="AE185" s="3">
        <v>3403</v>
      </c>
      <c r="AF185" s="3">
        <v>485</v>
      </c>
      <c r="AG185" s="3">
        <v>8003</v>
      </c>
      <c r="AH185" s="3">
        <v>5741</v>
      </c>
      <c r="AI185" s="84">
        <f t="shared" si="26"/>
        <v>0.68704084631207762</v>
      </c>
      <c r="AJ185" s="84">
        <f t="shared" si="22"/>
        <v>4001.5</v>
      </c>
      <c r="AK185" s="84">
        <f t="shared" si="23"/>
        <v>1169</v>
      </c>
      <c r="AL185" s="84">
        <f t="shared" si="24"/>
        <v>1701.5</v>
      </c>
      <c r="AM185" s="84">
        <f t="shared" si="25"/>
        <v>0.68704084631207762</v>
      </c>
    </row>
    <row r="186" spans="1:39" x14ac:dyDescent="0.25">
      <c r="A186" t="s">
        <v>216</v>
      </c>
      <c r="B186" t="s">
        <v>213</v>
      </c>
      <c r="C186" t="str">
        <f t="shared" si="21"/>
        <v>LSMAR-2004</v>
      </c>
      <c r="D186" t="s">
        <v>278</v>
      </c>
      <c r="E186" t="s">
        <v>279</v>
      </c>
      <c r="F186" t="s">
        <v>278</v>
      </c>
      <c r="G186" t="s">
        <v>279</v>
      </c>
      <c r="H186" t="s">
        <v>782</v>
      </c>
      <c r="I186" t="s">
        <v>781</v>
      </c>
      <c r="J186" t="s">
        <v>783</v>
      </c>
      <c r="K186" s="3">
        <v>0.30480000000000002</v>
      </c>
      <c r="L186" t="s">
        <v>152</v>
      </c>
      <c r="M186">
        <v>2004</v>
      </c>
      <c r="O186" s="3">
        <v>1</v>
      </c>
      <c r="P186" s="3" t="s">
        <v>651</v>
      </c>
      <c r="T186" s="3">
        <v>10</v>
      </c>
      <c r="V186" s="3">
        <v>5.0999999999999996</v>
      </c>
      <c r="X186" s="3">
        <v>162.02000000000001</v>
      </c>
      <c r="Y186" s="67">
        <v>7.0000000000000001E-3</v>
      </c>
      <c r="Z186" s="6">
        <f t="shared" si="27"/>
        <v>70</v>
      </c>
      <c r="AD186" s="3">
        <v>2386</v>
      </c>
      <c r="AE186" s="3">
        <v>3456</v>
      </c>
      <c r="AF186" s="3">
        <v>467</v>
      </c>
      <c r="AG186" s="3">
        <v>9287</v>
      </c>
      <c r="AH186" s="3">
        <v>5842</v>
      </c>
      <c r="AI186" s="84">
        <f t="shared" si="26"/>
        <v>0.69039351851851849</v>
      </c>
      <c r="AJ186" s="84">
        <f t="shared" si="22"/>
        <v>4643.5</v>
      </c>
      <c r="AK186" s="84">
        <f t="shared" si="23"/>
        <v>1193</v>
      </c>
      <c r="AL186" s="84">
        <f t="shared" si="24"/>
        <v>1728</v>
      </c>
      <c r="AM186" s="84">
        <f t="shared" si="25"/>
        <v>0.69039351851851849</v>
      </c>
    </row>
    <row r="187" spans="1:39" x14ac:dyDescent="0.25">
      <c r="A187" t="s">
        <v>216</v>
      </c>
      <c r="B187" t="s">
        <v>213</v>
      </c>
      <c r="C187" t="str">
        <f t="shared" si="21"/>
        <v>LSMAR-2017</v>
      </c>
      <c r="D187" t="s">
        <v>278</v>
      </c>
      <c r="E187" t="s">
        <v>279</v>
      </c>
      <c r="F187" t="s">
        <v>278</v>
      </c>
      <c r="G187" t="s">
        <v>279</v>
      </c>
      <c r="H187" t="s">
        <v>782</v>
      </c>
      <c r="I187" t="s">
        <v>781</v>
      </c>
      <c r="J187" t="s">
        <v>783</v>
      </c>
      <c r="K187" s="3">
        <v>0.30480000000000002</v>
      </c>
      <c r="L187" t="s">
        <v>375</v>
      </c>
      <c r="M187">
        <v>2017</v>
      </c>
      <c r="O187" s="3">
        <v>1</v>
      </c>
      <c r="P187" s="3" t="s">
        <v>651</v>
      </c>
      <c r="T187" s="3">
        <v>10</v>
      </c>
      <c r="V187" s="3">
        <v>6</v>
      </c>
      <c r="X187" s="3">
        <v>46.7</v>
      </c>
      <c r="Y187" s="67">
        <v>7.0000000000000001E-3</v>
      </c>
      <c r="Z187" s="6">
        <f t="shared" si="27"/>
        <v>70</v>
      </c>
      <c r="AD187" s="3">
        <v>1300</v>
      </c>
      <c r="AE187" s="3">
        <v>1859</v>
      </c>
      <c r="AF187" s="3">
        <v>288</v>
      </c>
      <c r="AG187" s="3">
        <v>5512</v>
      </c>
      <c r="AH187" s="3">
        <v>3159</v>
      </c>
      <c r="AI187" s="84">
        <f t="shared" si="26"/>
        <v>0.69930069930069927</v>
      </c>
      <c r="AJ187" s="84">
        <f t="shared" si="22"/>
        <v>2756</v>
      </c>
      <c r="AK187" s="84">
        <f t="shared" si="23"/>
        <v>650</v>
      </c>
      <c r="AL187" s="84">
        <f t="shared" si="24"/>
        <v>929.5</v>
      </c>
      <c r="AM187" s="84">
        <f t="shared" si="25"/>
        <v>0.69930069930069927</v>
      </c>
    </row>
    <row r="188" spans="1:39" x14ac:dyDescent="0.25">
      <c r="A188" t="s">
        <v>216</v>
      </c>
      <c r="B188" t="s">
        <v>213</v>
      </c>
      <c r="C188" t="str">
        <f t="shared" si="21"/>
        <v>LSMAR-2004</v>
      </c>
      <c r="D188" t="s">
        <v>278</v>
      </c>
      <c r="E188" t="s">
        <v>279</v>
      </c>
      <c r="F188" t="s">
        <v>278</v>
      </c>
      <c r="G188" t="s">
        <v>279</v>
      </c>
      <c r="H188" t="s">
        <v>782</v>
      </c>
      <c r="I188" t="s">
        <v>781</v>
      </c>
      <c r="J188" t="s">
        <v>783</v>
      </c>
      <c r="K188" s="3">
        <v>0.30480000000000002</v>
      </c>
      <c r="L188" t="s">
        <v>379</v>
      </c>
      <c r="M188">
        <v>2004</v>
      </c>
      <c r="O188" s="3">
        <v>1</v>
      </c>
      <c r="P188" s="3" t="s">
        <v>651</v>
      </c>
      <c r="T188" s="3">
        <v>10</v>
      </c>
      <c r="V188" s="3">
        <v>5.6</v>
      </c>
      <c r="X188" s="3">
        <v>107</v>
      </c>
      <c r="Y188" s="67">
        <v>7.0000000000000001E-3</v>
      </c>
      <c r="Z188" s="6">
        <f t="shared" si="27"/>
        <v>70</v>
      </c>
      <c r="AD188" s="3">
        <v>2315</v>
      </c>
      <c r="AE188" s="3">
        <v>3271</v>
      </c>
      <c r="AF188" s="3">
        <v>411</v>
      </c>
      <c r="AG188" s="3">
        <v>7266</v>
      </c>
      <c r="AH188" s="3">
        <v>5586</v>
      </c>
      <c r="AI188" s="84">
        <f t="shared" si="26"/>
        <v>0.70773463772546619</v>
      </c>
      <c r="AJ188" s="84">
        <f t="shared" si="22"/>
        <v>3633</v>
      </c>
      <c r="AK188" s="84">
        <f t="shared" si="23"/>
        <v>1157.5</v>
      </c>
      <c r="AL188" s="84">
        <f t="shared" si="24"/>
        <v>1635.5</v>
      </c>
      <c r="AM188" s="84">
        <f t="shared" si="25"/>
        <v>0.70773463772546619</v>
      </c>
    </row>
    <row r="189" spans="1:39" x14ac:dyDescent="0.25">
      <c r="A189" t="s">
        <v>216</v>
      </c>
      <c r="B189" t="s">
        <v>213</v>
      </c>
      <c r="C189" t="str">
        <f t="shared" si="21"/>
        <v>LSMAR-2017</v>
      </c>
      <c r="D189" t="s">
        <v>278</v>
      </c>
      <c r="E189" t="s">
        <v>279</v>
      </c>
      <c r="F189" t="s">
        <v>278</v>
      </c>
      <c r="G189" t="s">
        <v>279</v>
      </c>
      <c r="H189" t="s">
        <v>782</v>
      </c>
      <c r="I189" t="s">
        <v>781</v>
      </c>
      <c r="J189" t="s">
        <v>783</v>
      </c>
      <c r="K189" s="3">
        <v>0.30480000000000002</v>
      </c>
      <c r="L189" t="s">
        <v>377</v>
      </c>
      <c r="M189">
        <v>2017</v>
      </c>
      <c r="O189" s="3">
        <v>1</v>
      </c>
      <c r="P189" s="3" t="s">
        <v>651</v>
      </c>
      <c r="T189" s="3">
        <v>10</v>
      </c>
      <c r="V189" s="3">
        <v>6.5</v>
      </c>
      <c r="X189" s="3">
        <v>37.130000000000003</v>
      </c>
      <c r="Y189" s="67">
        <v>7.0000000000000001E-3</v>
      </c>
      <c r="Z189" s="6">
        <f t="shared" si="27"/>
        <v>70</v>
      </c>
      <c r="AD189" s="3">
        <v>1056</v>
      </c>
      <c r="AE189" s="3">
        <v>1254</v>
      </c>
      <c r="AF189" s="3">
        <v>295</v>
      </c>
      <c r="AG189" s="3">
        <v>4747</v>
      </c>
      <c r="AH189" s="3">
        <v>2310</v>
      </c>
      <c r="AI189" s="84">
        <f t="shared" si="26"/>
        <v>0.84210526315789469</v>
      </c>
      <c r="AJ189" s="84">
        <f t="shared" si="22"/>
        <v>2373.5</v>
      </c>
      <c r="AK189" s="84">
        <f t="shared" si="23"/>
        <v>528</v>
      </c>
      <c r="AL189" s="84">
        <f t="shared" si="24"/>
        <v>627</v>
      </c>
      <c r="AM189" s="84">
        <f t="shared" si="25"/>
        <v>0.84210526315789469</v>
      </c>
    </row>
    <row r="190" spans="1:39" x14ac:dyDescent="0.25">
      <c r="A190" t="s">
        <v>216</v>
      </c>
      <c r="B190" t="s">
        <v>214</v>
      </c>
      <c r="C190" t="str">
        <f t="shared" si="21"/>
        <v>LSTRA-2017</v>
      </c>
      <c r="D190" t="s">
        <v>770</v>
      </c>
      <c r="E190" t="s">
        <v>771</v>
      </c>
      <c r="F190" t="s">
        <v>770</v>
      </c>
      <c r="G190" t="s">
        <v>771</v>
      </c>
      <c r="H190" t="s">
        <v>782</v>
      </c>
      <c r="I190" t="s">
        <v>781</v>
      </c>
      <c r="J190" t="s">
        <v>783</v>
      </c>
      <c r="K190" s="3">
        <v>0.34834285714285712</v>
      </c>
      <c r="L190" t="s">
        <v>382</v>
      </c>
      <c r="M190">
        <v>2017</v>
      </c>
      <c r="O190" s="3">
        <v>1</v>
      </c>
      <c r="P190" s="3" t="s">
        <v>651</v>
      </c>
      <c r="T190" s="3">
        <v>10</v>
      </c>
      <c r="V190" s="3">
        <v>6.4</v>
      </c>
      <c r="X190" s="3">
        <v>60.3</v>
      </c>
      <c r="Y190" s="67">
        <v>7.0000000000000001E-3</v>
      </c>
      <c r="Z190" s="6">
        <f t="shared" si="27"/>
        <v>70</v>
      </c>
      <c r="AD190" s="3">
        <v>1281</v>
      </c>
      <c r="AE190" s="3">
        <v>2115</v>
      </c>
      <c r="AF190" s="3">
        <v>366</v>
      </c>
      <c r="AG190" s="3">
        <v>8127</v>
      </c>
      <c r="AH190" s="3">
        <v>3396</v>
      </c>
      <c r="AI190" s="84">
        <f t="shared" si="26"/>
        <v>0.60567375886524821</v>
      </c>
      <c r="AJ190" s="84">
        <f t="shared" si="22"/>
        <v>4063.5</v>
      </c>
      <c r="AK190" s="84">
        <f t="shared" si="23"/>
        <v>640.5</v>
      </c>
      <c r="AL190" s="84">
        <f t="shared" si="24"/>
        <v>1057.5</v>
      </c>
      <c r="AM190" s="84">
        <f t="shared" si="25"/>
        <v>0.60567375886524821</v>
      </c>
    </row>
    <row r="191" spans="1:39" x14ac:dyDescent="0.25">
      <c r="A191" t="s">
        <v>216</v>
      </c>
      <c r="B191" t="s">
        <v>214</v>
      </c>
      <c r="C191" t="str">
        <f t="shared" si="21"/>
        <v>LSTRA-2017</v>
      </c>
      <c r="D191" t="s">
        <v>770</v>
      </c>
      <c r="E191" t="s">
        <v>771</v>
      </c>
      <c r="F191" t="s">
        <v>770</v>
      </c>
      <c r="G191" t="s">
        <v>771</v>
      </c>
      <c r="H191" t="s">
        <v>782</v>
      </c>
      <c r="I191" t="s">
        <v>781</v>
      </c>
      <c r="J191" t="s">
        <v>783</v>
      </c>
      <c r="K191" s="3">
        <v>0.34834285714285712</v>
      </c>
      <c r="L191" t="s">
        <v>384</v>
      </c>
      <c r="M191">
        <v>2017</v>
      </c>
      <c r="O191" s="3">
        <v>1</v>
      </c>
      <c r="P191" s="3" t="s">
        <v>651</v>
      </c>
      <c r="T191" s="3">
        <v>10</v>
      </c>
      <c r="V191" s="3">
        <v>6.1</v>
      </c>
      <c r="X191" s="3">
        <v>52.51</v>
      </c>
      <c r="Y191" s="67">
        <v>7.0000000000000001E-3</v>
      </c>
      <c r="Z191" s="6">
        <f t="shared" si="27"/>
        <v>70</v>
      </c>
      <c r="AD191" s="3">
        <v>1269</v>
      </c>
      <c r="AE191" s="3">
        <v>2025</v>
      </c>
      <c r="AF191" s="3">
        <v>317</v>
      </c>
      <c r="AG191" s="3">
        <v>6444</v>
      </c>
      <c r="AH191" s="3">
        <v>3294</v>
      </c>
      <c r="AI191" s="84">
        <f t="shared" si="26"/>
        <v>0.62666666666666671</v>
      </c>
      <c r="AJ191" s="84">
        <f t="shared" si="22"/>
        <v>3222</v>
      </c>
      <c r="AK191" s="84">
        <f t="shared" si="23"/>
        <v>634.5</v>
      </c>
      <c r="AL191" s="84">
        <f t="shared" si="24"/>
        <v>1012.5</v>
      </c>
      <c r="AM191" s="84">
        <f t="shared" si="25"/>
        <v>0.62666666666666671</v>
      </c>
    </row>
    <row r="192" spans="1:39" x14ac:dyDescent="0.25">
      <c r="A192" t="s">
        <v>216</v>
      </c>
      <c r="B192" t="s">
        <v>214</v>
      </c>
      <c r="C192" t="str">
        <f t="shared" si="21"/>
        <v>LSTRA-2017</v>
      </c>
      <c r="D192" t="s">
        <v>770</v>
      </c>
      <c r="E192" t="s">
        <v>771</v>
      </c>
      <c r="F192" t="s">
        <v>770</v>
      </c>
      <c r="G192" t="s">
        <v>771</v>
      </c>
      <c r="H192" t="s">
        <v>782</v>
      </c>
      <c r="I192" t="s">
        <v>781</v>
      </c>
      <c r="J192" t="s">
        <v>783</v>
      </c>
      <c r="K192" s="3">
        <v>0.34834285714285712</v>
      </c>
      <c r="L192" t="s">
        <v>381</v>
      </c>
      <c r="M192">
        <v>2017</v>
      </c>
      <c r="O192" s="3">
        <v>1</v>
      </c>
      <c r="P192" s="3" t="s">
        <v>651</v>
      </c>
      <c r="T192" s="3">
        <v>10</v>
      </c>
      <c r="V192" s="3">
        <v>6.2</v>
      </c>
      <c r="X192" s="3">
        <v>47.51</v>
      </c>
      <c r="Y192" s="67">
        <v>7.0000000000000001E-3</v>
      </c>
      <c r="Z192" s="6">
        <f t="shared" si="27"/>
        <v>70</v>
      </c>
      <c r="AD192" s="3">
        <v>1194</v>
      </c>
      <c r="AE192" s="3">
        <v>1871</v>
      </c>
      <c r="AF192" s="3">
        <v>315</v>
      </c>
      <c r="AG192" s="3">
        <v>5676</v>
      </c>
      <c r="AH192" s="3">
        <v>3065</v>
      </c>
      <c r="AI192" s="84">
        <f t="shared" si="26"/>
        <v>0.638161411010155</v>
      </c>
      <c r="AJ192" s="84">
        <f t="shared" si="22"/>
        <v>2838</v>
      </c>
      <c r="AK192" s="84">
        <f t="shared" si="23"/>
        <v>597</v>
      </c>
      <c r="AL192" s="84">
        <f t="shared" si="24"/>
        <v>935.5</v>
      </c>
      <c r="AM192" s="84">
        <f t="shared" si="25"/>
        <v>0.638161411010155</v>
      </c>
    </row>
    <row r="193" spans="1:48" x14ac:dyDescent="0.25">
      <c r="A193" t="s">
        <v>216</v>
      </c>
      <c r="B193" t="s">
        <v>214</v>
      </c>
      <c r="C193" t="str">
        <f t="shared" si="21"/>
        <v>LSTRA-2017</v>
      </c>
      <c r="D193" t="s">
        <v>770</v>
      </c>
      <c r="E193" t="s">
        <v>771</v>
      </c>
      <c r="F193" t="s">
        <v>770</v>
      </c>
      <c r="G193" t="s">
        <v>771</v>
      </c>
      <c r="H193" t="s">
        <v>782</v>
      </c>
      <c r="I193" t="s">
        <v>781</v>
      </c>
      <c r="J193" t="s">
        <v>783</v>
      </c>
      <c r="K193" s="3">
        <v>0.34834285714285712</v>
      </c>
      <c r="L193" t="s">
        <v>383</v>
      </c>
      <c r="M193">
        <v>2017</v>
      </c>
      <c r="O193" s="3">
        <v>1</v>
      </c>
      <c r="P193" s="3" t="s">
        <v>651</v>
      </c>
      <c r="T193" s="3">
        <v>10</v>
      </c>
      <c r="V193" s="3">
        <v>6</v>
      </c>
      <c r="X193" s="3">
        <v>28.37</v>
      </c>
      <c r="Y193" s="67">
        <v>7.0000000000000001E-3</v>
      </c>
      <c r="Z193" s="6">
        <f t="shared" si="27"/>
        <v>70</v>
      </c>
      <c r="AD193" s="3">
        <v>683</v>
      </c>
      <c r="AE193" s="3">
        <v>1050</v>
      </c>
      <c r="AF193" s="3">
        <v>228</v>
      </c>
      <c r="AG193" s="3">
        <v>3593</v>
      </c>
      <c r="AH193" s="3">
        <v>1733</v>
      </c>
      <c r="AI193" s="84">
        <f t="shared" si="26"/>
        <v>0.65047619047619043</v>
      </c>
      <c r="AJ193" s="84">
        <f t="shared" si="22"/>
        <v>1796.5</v>
      </c>
      <c r="AK193" s="84">
        <f t="shared" si="23"/>
        <v>341.5</v>
      </c>
      <c r="AL193" s="84">
        <f t="shared" si="24"/>
        <v>525</v>
      </c>
      <c r="AM193" s="84">
        <f t="shared" si="25"/>
        <v>0.65047619047619043</v>
      </c>
    </row>
    <row r="194" spans="1:48" x14ac:dyDescent="0.25">
      <c r="A194" t="s">
        <v>216</v>
      </c>
      <c r="B194" t="s">
        <v>214</v>
      </c>
      <c r="C194" t="str">
        <f t="shared" ref="C194:C257" si="28">CONCATENATE(B194,"-",M194)</f>
        <v>LSTRA-2017</v>
      </c>
      <c r="D194" t="s">
        <v>770</v>
      </c>
      <c r="E194" t="s">
        <v>771</v>
      </c>
      <c r="F194" t="s">
        <v>770</v>
      </c>
      <c r="G194" t="s">
        <v>771</v>
      </c>
      <c r="H194" t="s">
        <v>782</v>
      </c>
      <c r="I194" t="s">
        <v>781</v>
      </c>
      <c r="J194" t="s">
        <v>783</v>
      </c>
      <c r="K194" s="3">
        <v>0.34834285714285712</v>
      </c>
      <c r="L194" t="s">
        <v>380</v>
      </c>
      <c r="M194">
        <v>2017</v>
      </c>
      <c r="O194" s="3">
        <v>1</v>
      </c>
      <c r="P194" s="3" t="s">
        <v>651</v>
      </c>
      <c r="T194" s="3">
        <v>10</v>
      </c>
      <c r="V194" s="3">
        <v>5.9</v>
      </c>
      <c r="X194" s="3">
        <v>50.6</v>
      </c>
      <c r="Y194" s="67">
        <v>7.0000000000000001E-3</v>
      </c>
      <c r="Z194" s="6">
        <f t="shared" ref="Z194:Z225" si="29">Y194*10000</f>
        <v>70</v>
      </c>
      <c r="AD194" s="3">
        <v>1336</v>
      </c>
      <c r="AE194" s="3">
        <v>1975</v>
      </c>
      <c r="AF194" s="3">
        <v>284</v>
      </c>
      <c r="AG194" s="3">
        <v>5483</v>
      </c>
      <c r="AH194" s="3">
        <v>3311</v>
      </c>
      <c r="AI194" s="84">
        <f t="shared" si="26"/>
        <v>0.67645569620253165</v>
      </c>
      <c r="AJ194" s="84">
        <f t="shared" si="22"/>
        <v>2741.5</v>
      </c>
      <c r="AK194" s="84">
        <f t="shared" si="23"/>
        <v>668</v>
      </c>
      <c r="AL194" s="84">
        <f t="shared" si="24"/>
        <v>987.5</v>
      </c>
      <c r="AM194" s="84">
        <f t="shared" si="25"/>
        <v>0.67645569620253165</v>
      </c>
    </row>
    <row r="195" spans="1:48" x14ac:dyDescent="0.25">
      <c r="A195" t="s">
        <v>216</v>
      </c>
      <c r="B195" t="s">
        <v>214</v>
      </c>
      <c r="C195" t="str">
        <f t="shared" si="28"/>
        <v>LSTRA-2004</v>
      </c>
      <c r="D195" t="s">
        <v>770</v>
      </c>
      <c r="E195" t="s">
        <v>771</v>
      </c>
      <c r="F195" t="s">
        <v>770</v>
      </c>
      <c r="G195" t="s">
        <v>771</v>
      </c>
      <c r="H195" t="s">
        <v>782</v>
      </c>
      <c r="I195" t="s">
        <v>781</v>
      </c>
      <c r="J195" t="s">
        <v>783</v>
      </c>
      <c r="K195" s="3">
        <v>0.34834285714285712</v>
      </c>
      <c r="L195" t="s">
        <v>381</v>
      </c>
      <c r="M195">
        <v>2004</v>
      </c>
      <c r="O195" s="3">
        <v>1</v>
      </c>
      <c r="P195" s="3" t="s">
        <v>651</v>
      </c>
      <c r="T195" s="3">
        <v>10</v>
      </c>
      <c r="V195" s="3">
        <v>5.2</v>
      </c>
      <c r="X195" s="3">
        <v>102.78</v>
      </c>
      <c r="Y195" s="67">
        <v>7.0000000000000001E-3</v>
      </c>
      <c r="Z195" s="6">
        <f t="shared" si="29"/>
        <v>70</v>
      </c>
      <c r="AD195" s="3">
        <v>1816</v>
      </c>
      <c r="AE195" s="3">
        <v>2636</v>
      </c>
      <c r="AF195" s="3">
        <v>403</v>
      </c>
      <c r="AG195" s="3">
        <v>5387</v>
      </c>
      <c r="AH195" s="3">
        <v>4452</v>
      </c>
      <c r="AI195" s="84">
        <f t="shared" si="26"/>
        <v>0.68892261001517452</v>
      </c>
      <c r="AJ195" s="84">
        <f t="shared" ref="AJ195:AJ258" si="30">AG195/2</f>
        <v>2693.5</v>
      </c>
      <c r="AK195" s="84">
        <f t="shared" ref="AK195:AK258" si="31">AD195/2</f>
        <v>908</v>
      </c>
      <c r="AL195" s="84">
        <f t="shared" ref="AL195:AL258" si="32">AE195/2</f>
        <v>1318</v>
      </c>
      <c r="AM195" s="84">
        <f t="shared" ref="AM195:AM258" si="33">AK195/AL195</f>
        <v>0.68892261001517452</v>
      </c>
    </row>
    <row r="196" spans="1:48" x14ac:dyDescent="0.25">
      <c r="A196" t="s">
        <v>216</v>
      </c>
      <c r="B196" t="s">
        <v>214</v>
      </c>
      <c r="C196" t="str">
        <f t="shared" si="28"/>
        <v>LSTRA-2017</v>
      </c>
      <c r="D196" t="s">
        <v>770</v>
      </c>
      <c r="E196" t="s">
        <v>771</v>
      </c>
      <c r="F196" t="s">
        <v>770</v>
      </c>
      <c r="G196" t="s">
        <v>771</v>
      </c>
      <c r="H196" t="s">
        <v>782</v>
      </c>
      <c r="I196" t="s">
        <v>781</v>
      </c>
      <c r="J196" t="s">
        <v>783</v>
      </c>
      <c r="K196" s="3">
        <v>0.34834285714285712</v>
      </c>
      <c r="L196" t="s">
        <v>153</v>
      </c>
      <c r="M196">
        <v>2017</v>
      </c>
      <c r="O196" s="3">
        <v>1</v>
      </c>
      <c r="P196" s="3" t="s">
        <v>651</v>
      </c>
      <c r="T196" s="3">
        <v>10</v>
      </c>
      <c r="V196" s="3">
        <v>6.4</v>
      </c>
      <c r="X196" s="3">
        <v>30.05</v>
      </c>
      <c r="Y196" s="67">
        <v>7.0000000000000001E-3</v>
      </c>
      <c r="Z196" s="6">
        <f t="shared" si="29"/>
        <v>70</v>
      </c>
      <c r="AD196" s="3">
        <v>731</v>
      </c>
      <c r="AE196" s="3">
        <v>1057</v>
      </c>
      <c r="AF196" s="3">
        <v>243</v>
      </c>
      <c r="AG196" s="3">
        <v>3901</v>
      </c>
      <c r="AH196" s="3">
        <v>1788</v>
      </c>
      <c r="AI196" s="84">
        <f t="shared" ref="AI196:AI259" si="34">AD196/AE196</f>
        <v>0.69157994323557237</v>
      </c>
      <c r="AJ196" s="84">
        <f t="shared" si="30"/>
        <v>1950.5</v>
      </c>
      <c r="AK196" s="84">
        <f t="shared" si="31"/>
        <v>365.5</v>
      </c>
      <c r="AL196" s="84">
        <f t="shared" si="32"/>
        <v>528.5</v>
      </c>
      <c r="AM196" s="84">
        <f t="shared" si="33"/>
        <v>0.69157994323557237</v>
      </c>
    </row>
    <row r="197" spans="1:48" x14ac:dyDescent="0.25">
      <c r="A197" t="s">
        <v>216</v>
      </c>
      <c r="B197" t="s">
        <v>214</v>
      </c>
      <c r="C197" t="str">
        <f t="shared" si="28"/>
        <v>LSTRA-2017</v>
      </c>
      <c r="D197" t="s">
        <v>770</v>
      </c>
      <c r="E197" t="s">
        <v>771</v>
      </c>
      <c r="F197" t="s">
        <v>770</v>
      </c>
      <c r="G197" t="s">
        <v>771</v>
      </c>
      <c r="H197" t="s">
        <v>782</v>
      </c>
      <c r="I197" t="s">
        <v>781</v>
      </c>
      <c r="J197" t="s">
        <v>783</v>
      </c>
      <c r="K197" s="3">
        <v>0.34834285714285712</v>
      </c>
      <c r="L197" t="s">
        <v>385</v>
      </c>
      <c r="M197">
        <v>2017</v>
      </c>
      <c r="O197" s="3">
        <v>1</v>
      </c>
      <c r="P197" s="3" t="s">
        <v>651</v>
      </c>
      <c r="T197" s="3">
        <v>10</v>
      </c>
      <c r="V197" s="3">
        <v>6.1</v>
      </c>
      <c r="X197" s="3">
        <v>38.89</v>
      </c>
      <c r="Y197" s="67">
        <v>7.0000000000000001E-3</v>
      </c>
      <c r="Z197" s="6">
        <f t="shared" si="29"/>
        <v>70</v>
      </c>
      <c r="AD197" s="3">
        <v>1080</v>
      </c>
      <c r="AE197" s="3">
        <v>1557</v>
      </c>
      <c r="AF197" s="3">
        <v>260</v>
      </c>
      <c r="AG197" s="3">
        <v>4459</v>
      </c>
      <c r="AH197" s="3">
        <v>2637</v>
      </c>
      <c r="AI197" s="84">
        <f t="shared" si="34"/>
        <v>0.69364161849710981</v>
      </c>
      <c r="AJ197" s="84">
        <f t="shared" si="30"/>
        <v>2229.5</v>
      </c>
      <c r="AK197" s="84">
        <f t="shared" si="31"/>
        <v>540</v>
      </c>
      <c r="AL197" s="84">
        <f t="shared" si="32"/>
        <v>778.5</v>
      </c>
      <c r="AM197" s="84">
        <f t="shared" si="33"/>
        <v>0.69364161849710981</v>
      </c>
    </row>
    <row r="198" spans="1:48" x14ac:dyDescent="0.25">
      <c r="A198" t="s">
        <v>216</v>
      </c>
      <c r="B198" t="s">
        <v>214</v>
      </c>
      <c r="C198" t="str">
        <f t="shared" si="28"/>
        <v>LSTRA-2004</v>
      </c>
      <c r="D198" t="s">
        <v>770</v>
      </c>
      <c r="E198" t="s">
        <v>771</v>
      </c>
      <c r="F198" t="s">
        <v>770</v>
      </c>
      <c r="G198" t="s">
        <v>771</v>
      </c>
      <c r="H198" t="s">
        <v>782</v>
      </c>
      <c r="I198" t="s">
        <v>781</v>
      </c>
      <c r="J198" t="s">
        <v>783</v>
      </c>
      <c r="K198" s="3">
        <v>0.34834285714285712</v>
      </c>
      <c r="L198" t="s">
        <v>385</v>
      </c>
      <c r="M198">
        <v>2004</v>
      </c>
      <c r="O198" s="3">
        <v>1</v>
      </c>
      <c r="P198" s="3" t="s">
        <v>651</v>
      </c>
      <c r="T198" s="3">
        <v>10</v>
      </c>
      <c r="V198" s="3">
        <v>4.5999999999999996</v>
      </c>
      <c r="X198" s="3">
        <v>128.58000000000001</v>
      </c>
      <c r="Y198" s="67">
        <v>7.0000000000000001E-3</v>
      </c>
      <c r="Z198" s="6">
        <f t="shared" si="29"/>
        <v>70</v>
      </c>
      <c r="AD198" s="3">
        <v>1673</v>
      </c>
      <c r="AE198" s="3">
        <v>2410</v>
      </c>
      <c r="AF198" s="3">
        <v>360</v>
      </c>
      <c r="AG198" s="3">
        <v>4719</v>
      </c>
      <c r="AH198" s="3">
        <v>4083</v>
      </c>
      <c r="AI198" s="84">
        <f t="shared" si="34"/>
        <v>0.69419087136929458</v>
      </c>
      <c r="AJ198" s="84">
        <f t="shared" si="30"/>
        <v>2359.5</v>
      </c>
      <c r="AK198" s="84">
        <f t="shared" si="31"/>
        <v>836.5</v>
      </c>
      <c r="AL198" s="84">
        <f t="shared" si="32"/>
        <v>1205</v>
      </c>
      <c r="AM198" s="84">
        <f t="shared" si="33"/>
        <v>0.69419087136929458</v>
      </c>
    </row>
    <row r="199" spans="1:48" x14ac:dyDescent="0.25">
      <c r="A199" t="s">
        <v>216</v>
      </c>
      <c r="B199" t="s">
        <v>214</v>
      </c>
      <c r="C199" t="str">
        <f t="shared" si="28"/>
        <v>LSTRA-2004</v>
      </c>
      <c r="D199" t="s">
        <v>770</v>
      </c>
      <c r="E199" t="s">
        <v>771</v>
      </c>
      <c r="F199" t="s">
        <v>770</v>
      </c>
      <c r="G199" t="s">
        <v>771</v>
      </c>
      <c r="H199" t="s">
        <v>782</v>
      </c>
      <c r="I199" t="s">
        <v>781</v>
      </c>
      <c r="J199" t="s">
        <v>783</v>
      </c>
      <c r="K199" s="3">
        <v>0.34834285714285712</v>
      </c>
      <c r="L199" t="s">
        <v>382</v>
      </c>
      <c r="M199">
        <v>2004</v>
      </c>
      <c r="O199" s="3">
        <v>1</v>
      </c>
      <c r="P199" s="3" t="s">
        <v>651</v>
      </c>
      <c r="T199" s="3">
        <v>10</v>
      </c>
      <c r="V199" s="3">
        <v>5.0999999999999996</v>
      </c>
      <c r="X199" s="3">
        <v>82.84</v>
      </c>
      <c r="Y199" s="67">
        <v>7.0000000000000001E-3</v>
      </c>
      <c r="Z199" s="6">
        <f t="shared" si="29"/>
        <v>70</v>
      </c>
      <c r="AD199" s="3">
        <v>1282</v>
      </c>
      <c r="AE199" s="3">
        <v>1829</v>
      </c>
      <c r="AF199" s="3">
        <v>282</v>
      </c>
      <c r="AG199" s="3">
        <v>4533</v>
      </c>
      <c r="AH199" s="3">
        <v>3111</v>
      </c>
      <c r="AI199" s="84">
        <f t="shared" si="34"/>
        <v>0.70092946965554948</v>
      </c>
      <c r="AJ199" s="84">
        <f t="shared" si="30"/>
        <v>2266.5</v>
      </c>
      <c r="AK199" s="84">
        <f t="shared" si="31"/>
        <v>641</v>
      </c>
      <c r="AL199" s="84">
        <f t="shared" si="32"/>
        <v>914.5</v>
      </c>
      <c r="AM199" s="84">
        <f t="shared" si="33"/>
        <v>0.70092946965554948</v>
      </c>
    </row>
    <row r="200" spans="1:48" x14ac:dyDescent="0.25">
      <c r="A200" t="s">
        <v>216</v>
      </c>
      <c r="B200" t="s">
        <v>214</v>
      </c>
      <c r="C200" t="str">
        <f t="shared" si="28"/>
        <v>LSTRA-2004</v>
      </c>
      <c r="D200" t="s">
        <v>770</v>
      </c>
      <c r="E200" t="s">
        <v>771</v>
      </c>
      <c r="F200" t="s">
        <v>770</v>
      </c>
      <c r="G200" t="s">
        <v>771</v>
      </c>
      <c r="H200" t="s">
        <v>782</v>
      </c>
      <c r="I200" t="s">
        <v>781</v>
      </c>
      <c r="J200" t="s">
        <v>783</v>
      </c>
      <c r="K200" s="3">
        <v>0.34834285714285712</v>
      </c>
      <c r="L200" t="s">
        <v>153</v>
      </c>
      <c r="M200">
        <v>2004</v>
      </c>
      <c r="O200" s="3">
        <v>1</v>
      </c>
      <c r="P200" s="3" t="s">
        <v>651</v>
      </c>
      <c r="T200" s="3">
        <v>10</v>
      </c>
      <c r="V200" s="3">
        <v>5.2</v>
      </c>
      <c r="X200" s="3">
        <v>78.569999999999993</v>
      </c>
      <c r="Y200" s="67">
        <v>7.0000000000000001E-3</v>
      </c>
      <c r="Z200" s="6">
        <f t="shared" si="29"/>
        <v>70</v>
      </c>
      <c r="AD200" s="3">
        <v>1707</v>
      </c>
      <c r="AE200" s="3">
        <v>2404</v>
      </c>
      <c r="AF200" s="3">
        <v>241</v>
      </c>
      <c r="AG200" s="3">
        <v>3046</v>
      </c>
      <c r="AH200" s="3">
        <v>4111</v>
      </c>
      <c r="AI200" s="84">
        <f t="shared" si="34"/>
        <v>0.71006655574043265</v>
      </c>
      <c r="AJ200" s="84">
        <f t="shared" si="30"/>
        <v>1523</v>
      </c>
      <c r="AK200" s="84">
        <f t="shared" si="31"/>
        <v>853.5</v>
      </c>
      <c r="AL200" s="84">
        <f t="shared" si="32"/>
        <v>1202</v>
      </c>
      <c r="AM200" s="84">
        <f t="shared" si="33"/>
        <v>0.71006655574043265</v>
      </c>
    </row>
    <row r="201" spans="1:48" x14ac:dyDescent="0.25">
      <c r="A201" t="s">
        <v>216</v>
      </c>
      <c r="B201" t="s">
        <v>214</v>
      </c>
      <c r="C201" t="str">
        <f t="shared" si="28"/>
        <v>LSTRA-2004</v>
      </c>
      <c r="D201" t="s">
        <v>770</v>
      </c>
      <c r="E201" t="s">
        <v>771</v>
      </c>
      <c r="F201" t="s">
        <v>770</v>
      </c>
      <c r="G201" t="s">
        <v>771</v>
      </c>
      <c r="H201" t="s">
        <v>782</v>
      </c>
      <c r="I201" t="s">
        <v>781</v>
      </c>
      <c r="J201" t="s">
        <v>783</v>
      </c>
      <c r="K201" s="3">
        <v>0.34834285714285712</v>
      </c>
      <c r="L201" t="s">
        <v>384</v>
      </c>
      <c r="M201">
        <v>2004</v>
      </c>
      <c r="O201" s="3">
        <v>1</v>
      </c>
      <c r="P201" s="3" t="s">
        <v>651</v>
      </c>
      <c r="T201" s="3">
        <v>10</v>
      </c>
      <c r="V201" s="3">
        <v>5.2</v>
      </c>
      <c r="X201" s="3">
        <v>112</v>
      </c>
      <c r="Y201" s="67">
        <v>7.0000000000000001E-3</v>
      </c>
      <c r="Z201" s="6">
        <f t="shared" si="29"/>
        <v>70</v>
      </c>
      <c r="AD201" s="3">
        <v>2108</v>
      </c>
      <c r="AE201" s="3">
        <v>2947</v>
      </c>
      <c r="AF201" s="3">
        <v>417</v>
      </c>
      <c r="AG201" s="3">
        <v>5592</v>
      </c>
      <c r="AH201" s="3">
        <v>5055</v>
      </c>
      <c r="AI201" s="84">
        <f t="shared" si="34"/>
        <v>0.71530369867662025</v>
      </c>
      <c r="AJ201" s="84">
        <f t="shared" si="30"/>
        <v>2796</v>
      </c>
      <c r="AK201" s="84">
        <f t="shared" si="31"/>
        <v>1054</v>
      </c>
      <c r="AL201" s="84">
        <f t="shared" si="32"/>
        <v>1473.5</v>
      </c>
      <c r="AM201" s="84">
        <f t="shared" si="33"/>
        <v>0.71530369867662025</v>
      </c>
    </row>
    <row r="202" spans="1:48" x14ac:dyDescent="0.25">
      <c r="A202" t="s">
        <v>216</v>
      </c>
      <c r="B202" t="s">
        <v>214</v>
      </c>
      <c r="C202" t="str">
        <f t="shared" si="28"/>
        <v>LSTRA-2004</v>
      </c>
      <c r="D202" t="s">
        <v>770</v>
      </c>
      <c r="E202" t="s">
        <v>771</v>
      </c>
      <c r="F202" t="s">
        <v>770</v>
      </c>
      <c r="G202" t="s">
        <v>771</v>
      </c>
      <c r="H202" t="s">
        <v>782</v>
      </c>
      <c r="I202" t="s">
        <v>781</v>
      </c>
      <c r="J202" t="s">
        <v>783</v>
      </c>
      <c r="K202" s="3">
        <v>0.34834285714285712</v>
      </c>
      <c r="L202" t="s">
        <v>380</v>
      </c>
      <c r="M202">
        <v>2004</v>
      </c>
      <c r="O202" s="3">
        <v>1</v>
      </c>
      <c r="P202" s="3" t="s">
        <v>651</v>
      </c>
      <c r="T202" s="3">
        <v>10</v>
      </c>
      <c r="V202" s="3">
        <v>5.2</v>
      </c>
      <c r="X202" s="3">
        <v>74.88</v>
      </c>
      <c r="Y202" s="67">
        <v>7.0000000000000001E-3</v>
      </c>
      <c r="Z202" s="6">
        <f t="shared" si="29"/>
        <v>70</v>
      </c>
      <c r="AD202" s="3">
        <v>1630</v>
      </c>
      <c r="AE202" s="3">
        <v>2272</v>
      </c>
      <c r="AF202" s="3">
        <v>203</v>
      </c>
      <c r="AG202" s="3">
        <v>2951</v>
      </c>
      <c r="AH202" s="3">
        <v>3902</v>
      </c>
      <c r="AI202" s="84">
        <f t="shared" si="34"/>
        <v>0.71742957746478875</v>
      </c>
      <c r="AJ202" s="84">
        <f t="shared" si="30"/>
        <v>1475.5</v>
      </c>
      <c r="AK202" s="84">
        <f t="shared" si="31"/>
        <v>815</v>
      </c>
      <c r="AL202" s="84">
        <f t="shared" si="32"/>
        <v>1136</v>
      </c>
      <c r="AM202" s="84">
        <f t="shared" si="33"/>
        <v>0.71742957746478875</v>
      </c>
    </row>
    <row r="203" spans="1:48" x14ac:dyDescent="0.25">
      <c r="A203" t="s">
        <v>216</v>
      </c>
      <c r="B203" t="s">
        <v>214</v>
      </c>
      <c r="C203" t="str">
        <f t="shared" si="28"/>
        <v>LSTRA-2004</v>
      </c>
      <c r="D203" t="s">
        <v>770</v>
      </c>
      <c r="E203" t="s">
        <v>771</v>
      </c>
      <c r="F203" t="s">
        <v>770</v>
      </c>
      <c r="G203" t="s">
        <v>771</v>
      </c>
      <c r="H203" t="s">
        <v>782</v>
      </c>
      <c r="I203" t="s">
        <v>781</v>
      </c>
      <c r="J203" t="s">
        <v>783</v>
      </c>
      <c r="K203" s="3">
        <v>0.34834285714285712</v>
      </c>
      <c r="L203" t="s">
        <v>383</v>
      </c>
      <c r="M203">
        <v>2004</v>
      </c>
      <c r="O203" s="3">
        <v>1</v>
      </c>
      <c r="P203" s="3" t="s">
        <v>651</v>
      </c>
      <c r="T203" s="3">
        <v>10</v>
      </c>
      <c r="V203" s="3">
        <v>5.3</v>
      </c>
      <c r="X203" s="3">
        <v>64.41</v>
      </c>
      <c r="Y203" s="67">
        <v>7.0000000000000001E-3</v>
      </c>
      <c r="Z203" s="6">
        <f t="shared" si="29"/>
        <v>70</v>
      </c>
      <c r="AD203" s="3">
        <v>1469</v>
      </c>
      <c r="AE203" s="3">
        <v>1963</v>
      </c>
      <c r="AF203" s="3">
        <v>286</v>
      </c>
      <c r="AG203" s="3">
        <v>2854</v>
      </c>
      <c r="AH203" s="3">
        <v>3432</v>
      </c>
      <c r="AI203" s="84">
        <f t="shared" si="34"/>
        <v>0.7483443708609272</v>
      </c>
      <c r="AJ203" s="84">
        <f t="shared" si="30"/>
        <v>1427</v>
      </c>
      <c r="AK203" s="84">
        <f t="shared" si="31"/>
        <v>734.5</v>
      </c>
      <c r="AL203" s="84">
        <f t="shared" si="32"/>
        <v>981.5</v>
      </c>
      <c r="AM203" s="84">
        <f t="shared" si="33"/>
        <v>0.7483443708609272</v>
      </c>
    </row>
    <row r="204" spans="1:48" x14ac:dyDescent="0.25">
      <c r="A204" t="s">
        <v>216</v>
      </c>
      <c r="B204" t="s">
        <v>215</v>
      </c>
      <c r="C204" t="str">
        <f t="shared" si="28"/>
        <v>MAFOR-2016</v>
      </c>
      <c r="D204" t="s">
        <v>275</v>
      </c>
      <c r="E204" t="s">
        <v>769</v>
      </c>
      <c r="F204" t="s">
        <v>275</v>
      </c>
      <c r="G204" t="s">
        <v>769</v>
      </c>
      <c r="H204" t="s">
        <v>778</v>
      </c>
      <c r="I204" t="s">
        <v>781</v>
      </c>
      <c r="J204" t="s">
        <v>783</v>
      </c>
      <c r="K204" s="3">
        <v>0.52251428571428571</v>
      </c>
      <c r="L204" t="s">
        <v>387</v>
      </c>
      <c r="M204">
        <v>2016</v>
      </c>
      <c r="O204" s="3">
        <v>1</v>
      </c>
      <c r="P204" s="3" t="s">
        <v>651</v>
      </c>
      <c r="T204" s="3">
        <v>10</v>
      </c>
      <c r="V204" s="3">
        <v>4.5</v>
      </c>
      <c r="X204" s="3">
        <v>28.31</v>
      </c>
      <c r="Y204" s="67">
        <v>7.0000000000000001E-3</v>
      </c>
      <c r="Z204" s="6">
        <f t="shared" si="29"/>
        <v>70</v>
      </c>
      <c r="AD204" s="3">
        <v>376</v>
      </c>
      <c r="AE204" s="3">
        <v>542</v>
      </c>
      <c r="AF204" s="3">
        <v>131</v>
      </c>
      <c r="AG204" s="3">
        <v>376</v>
      </c>
      <c r="AH204" s="3">
        <v>918</v>
      </c>
      <c r="AI204" s="84">
        <f t="shared" si="34"/>
        <v>0.69372693726937273</v>
      </c>
      <c r="AJ204" s="84">
        <f t="shared" si="30"/>
        <v>188</v>
      </c>
      <c r="AK204" s="84">
        <f t="shared" si="31"/>
        <v>188</v>
      </c>
      <c r="AL204" s="84">
        <f t="shared" si="32"/>
        <v>271</v>
      </c>
      <c r="AM204" s="84">
        <f t="shared" si="33"/>
        <v>0.69372693726937273</v>
      </c>
    </row>
    <row r="205" spans="1:48" x14ac:dyDescent="0.25">
      <c r="A205" t="s">
        <v>216</v>
      </c>
      <c r="B205" t="s">
        <v>215</v>
      </c>
      <c r="C205" t="str">
        <f t="shared" si="28"/>
        <v>MAFOR-2016</v>
      </c>
      <c r="D205" t="s">
        <v>275</v>
      </c>
      <c r="E205" t="s">
        <v>769</v>
      </c>
      <c r="F205" t="s">
        <v>275</v>
      </c>
      <c r="G205" t="s">
        <v>769</v>
      </c>
      <c r="H205" t="s">
        <v>778</v>
      </c>
      <c r="I205" t="s">
        <v>781</v>
      </c>
      <c r="J205" t="s">
        <v>783</v>
      </c>
      <c r="K205" s="3">
        <v>0.52251428571428571</v>
      </c>
      <c r="L205" t="s">
        <v>392</v>
      </c>
      <c r="M205">
        <v>2016</v>
      </c>
      <c r="O205" s="3">
        <v>1</v>
      </c>
      <c r="P205" s="3" t="s">
        <v>651</v>
      </c>
      <c r="T205" s="3">
        <v>10</v>
      </c>
      <c r="V205" s="3">
        <v>4.2</v>
      </c>
      <c r="X205" s="3">
        <v>32.06</v>
      </c>
      <c r="Y205" s="67">
        <v>7.0000000000000001E-3</v>
      </c>
      <c r="Z205" s="6">
        <f t="shared" si="29"/>
        <v>70</v>
      </c>
      <c r="AD205" s="3">
        <v>436</v>
      </c>
      <c r="AE205" s="3">
        <v>561</v>
      </c>
      <c r="AF205" s="3">
        <v>77</v>
      </c>
      <c r="AG205" s="3">
        <v>605</v>
      </c>
      <c r="AH205" s="3">
        <v>997</v>
      </c>
      <c r="AI205" s="84">
        <f t="shared" si="34"/>
        <v>0.77718360071301251</v>
      </c>
      <c r="AJ205" s="84">
        <f t="shared" si="30"/>
        <v>302.5</v>
      </c>
      <c r="AK205" s="84">
        <f t="shared" si="31"/>
        <v>218</v>
      </c>
      <c r="AL205" s="84">
        <f t="shared" si="32"/>
        <v>280.5</v>
      </c>
      <c r="AM205" s="84">
        <f t="shared" si="33"/>
        <v>0.77718360071301251</v>
      </c>
    </row>
    <row r="206" spans="1:48" s="19" customFormat="1" x14ac:dyDescent="0.25">
      <c r="A206" t="s">
        <v>216</v>
      </c>
      <c r="B206" t="s">
        <v>215</v>
      </c>
      <c r="C206" t="str">
        <f t="shared" si="28"/>
        <v>MAFOR-2016</v>
      </c>
      <c r="D206" t="s">
        <v>275</v>
      </c>
      <c r="E206" t="s">
        <v>769</v>
      </c>
      <c r="F206" t="s">
        <v>275</v>
      </c>
      <c r="G206" t="s">
        <v>769</v>
      </c>
      <c r="H206" t="s">
        <v>778</v>
      </c>
      <c r="I206" t="s">
        <v>781</v>
      </c>
      <c r="J206" t="s">
        <v>783</v>
      </c>
      <c r="K206" s="3">
        <v>0.52251428571428571</v>
      </c>
      <c r="L206" t="s">
        <v>388</v>
      </c>
      <c r="M206">
        <v>2016</v>
      </c>
      <c r="N206"/>
      <c r="O206" s="3">
        <v>1</v>
      </c>
      <c r="P206" s="3" t="s">
        <v>651</v>
      </c>
      <c r="Q206" s="3"/>
      <c r="R206" s="3"/>
      <c r="S206" s="3"/>
      <c r="T206" s="3">
        <v>10</v>
      </c>
      <c r="U206" s="3"/>
      <c r="V206" s="3">
        <v>4.5</v>
      </c>
      <c r="W206" s="3"/>
      <c r="X206" s="3">
        <v>29.77</v>
      </c>
      <c r="Y206" s="67">
        <v>7.0000000000000001E-3</v>
      </c>
      <c r="Z206" s="6">
        <f t="shared" si="29"/>
        <v>70</v>
      </c>
      <c r="AA206" s="3"/>
      <c r="AB206" s="3"/>
      <c r="AC206" s="3"/>
      <c r="AD206" s="3">
        <v>486</v>
      </c>
      <c r="AE206" s="3">
        <v>587</v>
      </c>
      <c r="AF206" s="3">
        <v>115</v>
      </c>
      <c r="AG206" s="3">
        <v>508</v>
      </c>
      <c r="AH206" s="3">
        <v>1073</v>
      </c>
      <c r="AI206" s="84">
        <f t="shared" si="34"/>
        <v>0.82793867120954001</v>
      </c>
      <c r="AJ206" s="84">
        <f t="shared" si="30"/>
        <v>254</v>
      </c>
      <c r="AK206" s="84">
        <f t="shared" si="31"/>
        <v>243</v>
      </c>
      <c r="AL206" s="84">
        <f t="shared" si="32"/>
        <v>293.5</v>
      </c>
      <c r="AM206" s="84">
        <f t="shared" si="33"/>
        <v>0.82793867120954001</v>
      </c>
      <c r="AN206"/>
      <c r="AO206"/>
      <c r="AP206"/>
      <c r="AQ206"/>
      <c r="AR206"/>
      <c r="AS206"/>
      <c r="AT206"/>
      <c r="AU206"/>
      <c r="AV206"/>
    </row>
    <row r="207" spans="1:48" s="19" customFormat="1" x14ac:dyDescent="0.25">
      <c r="A207" t="s">
        <v>216</v>
      </c>
      <c r="B207" t="s">
        <v>215</v>
      </c>
      <c r="C207" t="str">
        <f t="shared" si="28"/>
        <v>MAFOR-2004</v>
      </c>
      <c r="D207" t="s">
        <v>275</v>
      </c>
      <c r="E207" t="s">
        <v>769</v>
      </c>
      <c r="F207" t="s">
        <v>275</v>
      </c>
      <c r="G207" t="s">
        <v>769</v>
      </c>
      <c r="H207" t="s">
        <v>778</v>
      </c>
      <c r="I207" t="s">
        <v>781</v>
      </c>
      <c r="J207" t="s">
        <v>783</v>
      </c>
      <c r="K207" s="3">
        <v>0.52251428571428571</v>
      </c>
      <c r="L207" t="s">
        <v>392</v>
      </c>
      <c r="M207">
        <v>2004</v>
      </c>
      <c r="N207"/>
      <c r="O207" s="3">
        <v>1</v>
      </c>
      <c r="P207" s="3" t="s">
        <v>651</v>
      </c>
      <c r="Q207" s="3"/>
      <c r="R207" s="3"/>
      <c r="S207" s="3"/>
      <c r="T207" s="3">
        <v>10</v>
      </c>
      <c r="U207" s="3"/>
      <c r="V207" s="3">
        <v>3.8</v>
      </c>
      <c r="W207" s="3"/>
      <c r="X207" s="3">
        <v>77.12</v>
      </c>
      <c r="Y207" s="67">
        <v>7.0000000000000001E-3</v>
      </c>
      <c r="Z207" s="6">
        <f t="shared" si="29"/>
        <v>70</v>
      </c>
      <c r="AA207" s="3"/>
      <c r="AB207" s="3"/>
      <c r="AC207" s="3"/>
      <c r="AD207" s="3">
        <v>940</v>
      </c>
      <c r="AE207" s="3">
        <v>1132</v>
      </c>
      <c r="AF207" s="3">
        <v>216</v>
      </c>
      <c r="AG207" s="3">
        <v>737</v>
      </c>
      <c r="AH207" s="3">
        <v>2072</v>
      </c>
      <c r="AI207" s="84">
        <f t="shared" si="34"/>
        <v>0.83038869257950532</v>
      </c>
      <c r="AJ207" s="84">
        <f t="shared" si="30"/>
        <v>368.5</v>
      </c>
      <c r="AK207" s="84">
        <f t="shared" si="31"/>
        <v>470</v>
      </c>
      <c r="AL207" s="84">
        <f t="shared" si="32"/>
        <v>566</v>
      </c>
      <c r="AM207" s="84">
        <f t="shared" si="33"/>
        <v>0.83038869257950532</v>
      </c>
      <c r="AN207"/>
      <c r="AO207"/>
      <c r="AP207"/>
      <c r="AQ207"/>
      <c r="AR207"/>
      <c r="AS207"/>
      <c r="AT207"/>
      <c r="AU207"/>
      <c r="AV207"/>
    </row>
    <row r="208" spans="1:48" x14ac:dyDescent="0.25">
      <c r="A208" t="s">
        <v>216</v>
      </c>
      <c r="B208" t="s">
        <v>215</v>
      </c>
      <c r="C208" t="str">
        <f t="shared" si="28"/>
        <v>MAFOR-2016</v>
      </c>
      <c r="D208" t="s">
        <v>275</v>
      </c>
      <c r="E208" t="s">
        <v>769</v>
      </c>
      <c r="F208" t="s">
        <v>275</v>
      </c>
      <c r="G208" t="s">
        <v>769</v>
      </c>
      <c r="H208" t="s">
        <v>778</v>
      </c>
      <c r="I208" t="s">
        <v>781</v>
      </c>
      <c r="J208" t="s">
        <v>783</v>
      </c>
      <c r="K208" s="3">
        <v>0.52251428571428571</v>
      </c>
      <c r="L208" t="s">
        <v>391</v>
      </c>
      <c r="M208">
        <v>2016</v>
      </c>
      <c r="O208" s="3">
        <v>1</v>
      </c>
      <c r="P208" s="3" t="s">
        <v>651</v>
      </c>
      <c r="T208" s="3">
        <v>10</v>
      </c>
      <c r="V208" s="3">
        <v>4.2</v>
      </c>
      <c r="X208" s="3">
        <v>31.75</v>
      </c>
      <c r="Y208" s="67">
        <v>7.0000000000000001E-3</v>
      </c>
      <c r="Z208" s="6">
        <f t="shared" si="29"/>
        <v>70</v>
      </c>
      <c r="AD208" s="3">
        <v>445</v>
      </c>
      <c r="AE208" s="3">
        <v>533</v>
      </c>
      <c r="AF208" s="3">
        <v>95</v>
      </c>
      <c r="AG208" s="3">
        <v>566</v>
      </c>
      <c r="AH208" s="3">
        <v>978</v>
      </c>
      <c r="AI208" s="84">
        <f t="shared" si="34"/>
        <v>0.83489681050656661</v>
      </c>
      <c r="AJ208" s="84">
        <f t="shared" si="30"/>
        <v>283</v>
      </c>
      <c r="AK208" s="84">
        <f t="shared" si="31"/>
        <v>222.5</v>
      </c>
      <c r="AL208" s="84">
        <f t="shared" si="32"/>
        <v>266.5</v>
      </c>
      <c r="AM208" s="84">
        <f t="shared" si="33"/>
        <v>0.83489681050656661</v>
      </c>
    </row>
    <row r="209" spans="1:39" x14ac:dyDescent="0.25">
      <c r="A209" t="s">
        <v>216</v>
      </c>
      <c r="B209" t="s">
        <v>215</v>
      </c>
      <c r="C209" t="str">
        <f t="shared" si="28"/>
        <v>MAFOR-2004</v>
      </c>
      <c r="D209" t="s">
        <v>275</v>
      </c>
      <c r="E209" t="s">
        <v>769</v>
      </c>
      <c r="F209" t="s">
        <v>275</v>
      </c>
      <c r="G209" t="s">
        <v>769</v>
      </c>
      <c r="H209" t="s">
        <v>778</v>
      </c>
      <c r="I209" t="s">
        <v>781</v>
      </c>
      <c r="J209" t="s">
        <v>783</v>
      </c>
      <c r="K209" s="3">
        <v>0.52251428571428571</v>
      </c>
      <c r="L209" t="s">
        <v>390</v>
      </c>
      <c r="M209">
        <v>2004</v>
      </c>
      <c r="O209" s="3">
        <v>1</v>
      </c>
      <c r="P209" s="3" t="s">
        <v>651</v>
      </c>
      <c r="T209" s="3">
        <v>10</v>
      </c>
      <c r="V209" s="3">
        <v>4.7</v>
      </c>
      <c r="X209" s="3">
        <v>40.58</v>
      </c>
      <c r="Y209" s="67">
        <v>7.0000000000000001E-3</v>
      </c>
      <c r="Z209" s="6">
        <f t="shared" si="29"/>
        <v>70</v>
      </c>
      <c r="AD209" s="3">
        <v>865</v>
      </c>
      <c r="AE209" s="3">
        <v>1035</v>
      </c>
      <c r="AF209" s="3">
        <v>155</v>
      </c>
      <c r="AG209" s="3">
        <v>757</v>
      </c>
      <c r="AH209" s="3">
        <v>1900</v>
      </c>
      <c r="AI209" s="84">
        <f t="shared" si="34"/>
        <v>0.83574879227053145</v>
      </c>
      <c r="AJ209" s="84">
        <f t="shared" si="30"/>
        <v>378.5</v>
      </c>
      <c r="AK209" s="84">
        <f t="shared" si="31"/>
        <v>432.5</v>
      </c>
      <c r="AL209" s="84">
        <f t="shared" si="32"/>
        <v>517.5</v>
      </c>
      <c r="AM209" s="84">
        <f t="shared" si="33"/>
        <v>0.83574879227053145</v>
      </c>
    </row>
    <row r="210" spans="1:39" x14ac:dyDescent="0.25">
      <c r="A210" t="s">
        <v>216</v>
      </c>
      <c r="B210" t="s">
        <v>215</v>
      </c>
      <c r="C210" t="str">
        <f t="shared" si="28"/>
        <v>MAFOR-2016</v>
      </c>
      <c r="D210" t="s">
        <v>275</v>
      </c>
      <c r="E210" t="s">
        <v>769</v>
      </c>
      <c r="F210" t="s">
        <v>275</v>
      </c>
      <c r="G210" t="s">
        <v>769</v>
      </c>
      <c r="H210" t="s">
        <v>778</v>
      </c>
      <c r="I210" t="s">
        <v>781</v>
      </c>
      <c r="J210" t="s">
        <v>783</v>
      </c>
      <c r="K210" s="3">
        <v>0.52251428571428571</v>
      </c>
      <c r="L210" t="s">
        <v>389</v>
      </c>
      <c r="M210">
        <v>2016</v>
      </c>
      <c r="O210" s="3">
        <v>1</v>
      </c>
      <c r="P210" s="3" t="s">
        <v>651</v>
      </c>
      <c r="T210" s="3">
        <v>10</v>
      </c>
      <c r="V210" s="3">
        <v>4.4000000000000004</v>
      </c>
      <c r="X210" s="3">
        <v>33.950000000000003</v>
      </c>
      <c r="Y210" s="67">
        <v>7.0000000000000001E-3</v>
      </c>
      <c r="Z210" s="6">
        <f t="shared" si="29"/>
        <v>70</v>
      </c>
      <c r="AD210" s="3">
        <v>583</v>
      </c>
      <c r="AE210" s="3">
        <v>685</v>
      </c>
      <c r="AF210" s="3">
        <v>102</v>
      </c>
      <c r="AG210" s="3">
        <v>617</v>
      </c>
      <c r="AH210" s="3">
        <v>1268</v>
      </c>
      <c r="AI210" s="84">
        <f t="shared" si="34"/>
        <v>0.85109489051094889</v>
      </c>
      <c r="AJ210" s="84">
        <f t="shared" si="30"/>
        <v>308.5</v>
      </c>
      <c r="AK210" s="84">
        <f t="shared" si="31"/>
        <v>291.5</v>
      </c>
      <c r="AL210" s="84">
        <f t="shared" si="32"/>
        <v>342.5</v>
      </c>
      <c r="AM210" s="84">
        <f t="shared" si="33"/>
        <v>0.85109489051094889</v>
      </c>
    </row>
    <row r="211" spans="1:39" x14ac:dyDescent="0.25">
      <c r="A211" t="s">
        <v>216</v>
      </c>
      <c r="B211" t="s">
        <v>215</v>
      </c>
      <c r="C211" t="str">
        <f t="shared" si="28"/>
        <v>MAFOR-2016</v>
      </c>
      <c r="D211" t="s">
        <v>275</v>
      </c>
      <c r="E211" t="s">
        <v>769</v>
      </c>
      <c r="F211" t="s">
        <v>275</v>
      </c>
      <c r="G211" t="s">
        <v>769</v>
      </c>
      <c r="H211" t="s">
        <v>778</v>
      </c>
      <c r="I211" t="s">
        <v>781</v>
      </c>
      <c r="J211" t="s">
        <v>783</v>
      </c>
      <c r="K211" s="3">
        <v>0.52251428571428571</v>
      </c>
      <c r="L211" t="s">
        <v>154</v>
      </c>
      <c r="M211">
        <v>2016</v>
      </c>
      <c r="O211" s="3">
        <v>1</v>
      </c>
      <c r="P211" s="3" t="s">
        <v>651</v>
      </c>
      <c r="T211" s="3">
        <v>10</v>
      </c>
      <c r="V211" s="3">
        <v>4.8</v>
      </c>
      <c r="X211" s="3">
        <v>24.69</v>
      </c>
      <c r="Y211" s="67">
        <v>7.0000000000000001E-3</v>
      </c>
      <c r="Z211" s="6">
        <f t="shared" si="29"/>
        <v>70</v>
      </c>
      <c r="AD211" s="3">
        <v>559</v>
      </c>
      <c r="AE211" s="3">
        <v>639</v>
      </c>
      <c r="AF211" s="3">
        <v>78</v>
      </c>
      <c r="AG211" s="3">
        <v>578</v>
      </c>
      <c r="AH211" s="3">
        <v>1198</v>
      </c>
      <c r="AI211" s="84">
        <f t="shared" si="34"/>
        <v>0.87480438184663534</v>
      </c>
      <c r="AJ211" s="84">
        <f t="shared" si="30"/>
        <v>289</v>
      </c>
      <c r="AK211" s="84">
        <f t="shared" si="31"/>
        <v>279.5</v>
      </c>
      <c r="AL211" s="84">
        <f t="shared" si="32"/>
        <v>319.5</v>
      </c>
      <c r="AM211" s="84">
        <f t="shared" si="33"/>
        <v>0.87480438184663534</v>
      </c>
    </row>
    <row r="212" spans="1:39" x14ac:dyDescent="0.25">
      <c r="A212" t="s">
        <v>216</v>
      </c>
      <c r="B212" t="s">
        <v>215</v>
      </c>
      <c r="C212" t="str">
        <f t="shared" si="28"/>
        <v>MAFOR-2016</v>
      </c>
      <c r="D212" t="s">
        <v>275</v>
      </c>
      <c r="E212" t="s">
        <v>769</v>
      </c>
      <c r="F212" t="s">
        <v>275</v>
      </c>
      <c r="G212" t="s">
        <v>769</v>
      </c>
      <c r="H212" t="s">
        <v>778</v>
      </c>
      <c r="I212" t="s">
        <v>781</v>
      </c>
      <c r="J212" t="s">
        <v>783</v>
      </c>
      <c r="K212" s="3">
        <v>0.52251428571428571</v>
      </c>
      <c r="L212" t="s">
        <v>390</v>
      </c>
      <c r="M212">
        <v>2016</v>
      </c>
      <c r="O212" s="3">
        <v>1</v>
      </c>
      <c r="P212" s="3" t="s">
        <v>651</v>
      </c>
      <c r="T212" s="3">
        <v>10</v>
      </c>
      <c r="V212" s="3">
        <v>4.4000000000000004</v>
      </c>
      <c r="X212" s="3">
        <v>27.74</v>
      </c>
      <c r="Y212" s="67">
        <v>7.0000000000000001E-3</v>
      </c>
      <c r="Z212" s="6">
        <f t="shared" si="29"/>
        <v>70</v>
      </c>
      <c r="AD212" s="3">
        <v>525</v>
      </c>
      <c r="AE212" s="3">
        <v>582</v>
      </c>
      <c r="AF212" s="3">
        <v>65</v>
      </c>
      <c r="AG212" s="3">
        <v>595</v>
      </c>
      <c r="AH212" s="3">
        <v>1107</v>
      </c>
      <c r="AI212" s="84">
        <f t="shared" si="34"/>
        <v>0.90206185567010311</v>
      </c>
      <c r="AJ212" s="84">
        <f t="shared" si="30"/>
        <v>297.5</v>
      </c>
      <c r="AK212" s="84">
        <f t="shared" si="31"/>
        <v>262.5</v>
      </c>
      <c r="AL212" s="84">
        <f t="shared" si="32"/>
        <v>291</v>
      </c>
      <c r="AM212" s="84">
        <f t="shared" si="33"/>
        <v>0.90206185567010311</v>
      </c>
    </row>
    <row r="213" spans="1:39" x14ac:dyDescent="0.25">
      <c r="A213" t="s">
        <v>216</v>
      </c>
      <c r="B213" t="s">
        <v>215</v>
      </c>
      <c r="C213" t="str">
        <f t="shared" si="28"/>
        <v>MAFOR-2004</v>
      </c>
      <c r="D213" t="s">
        <v>275</v>
      </c>
      <c r="E213" t="s">
        <v>769</v>
      </c>
      <c r="F213" t="s">
        <v>275</v>
      </c>
      <c r="G213" t="s">
        <v>769</v>
      </c>
      <c r="H213" t="s">
        <v>778</v>
      </c>
      <c r="I213" t="s">
        <v>781</v>
      </c>
      <c r="J213" t="s">
        <v>783</v>
      </c>
      <c r="K213" s="3">
        <v>0.52251428571428571</v>
      </c>
      <c r="L213" t="s">
        <v>389</v>
      </c>
      <c r="M213">
        <v>2004</v>
      </c>
      <c r="O213" s="3">
        <v>1</v>
      </c>
      <c r="P213" s="3" t="s">
        <v>651</v>
      </c>
      <c r="T213" s="3">
        <v>10</v>
      </c>
      <c r="V213" s="3">
        <v>4.5</v>
      </c>
      <c r="X213" s="3">
        <v>30.28</v>
      </c>
      <c r="Y213" s="67">
        <v>7.0000000000000001E-3</v>
      </c>
      <c r="Z213" s="6">
        <f t="shared" si="29"/>
        <v>70</v>
      </c>
      <c r="AD213" s="3">
        <v>644</v>
      </c>
      <c r="AE213" s="3">
        <v>666</v>
      </c>
      <c r="AF213" s="3">
        <v>134</v>
      </c>
      <c r="AG213" s="3">
        <v>453</v>
      </c>
      <c r="AH213" s="3">
        <v>1310</v>
      </c>
      <c r="AI213" s="84">
        <f t="shared" si="34"/>
        <v>0.96696696696696693</v>
      </c>
      <c r="AJ213" s="84">
        <f t="shared" si="30"/>
        <v>226.5</v>
      </c>
      <c r="AK213" s="84">
        <f t="shared" si="31"/>
        <v>322</v>
      </c>
      <c r="AL213" s="84">
        <f t="shared" si="32"/>
        <v>333</v>
      </c>
      <c r="AM213" s="84">
        <f t="shared" si="33"/>
        <v>0.96696696696696693</v>
      </c>
    </row>
    <row r="214" spans="1:39" x14ac:dyDescent="0.25">
      <c r="A214" t="s">
        <v>216</v>
      </c>
      <c r="B214" t="s">
        <v>215</v>
      </c>
      <c r="C214" t="str">
        <f t="shared" si="28"/>
        <v>MAFOR-2004</v>
      </c>
      <c r="D214" t="s">
        <v>275</v>
      </c>
      <c r="E214" t="s">
        <v>769</v>
      </c>
      <c r="F214" t="s">
        <v>275</v>
      </c>
      <c r="G214" t="s">
        <v>769</v>
      </c>
      <c r="H214" t="s">
        <v>778</v>
      </c>
      <c r="I214" t="s">
        <v>781</v>
      </c>
      <c r="J214" t="s">
        <v>783</v>
      </c>
      <c r="K214" s="3">
        <v>0.52251428571428571</v>
      </c>
      <c r="L214" t="s">
        <v>391</v>
      </c>
      <c r="M214">
        <v>2004</v>
      </c>
      <c r="O214" s="3">
        <v>1</v>
      </c>
      <c r="P214" s="3" t="s">
        <v>651</v>
      </c>
      <c r="T214" s="3">
        <v>10</v>
      </c>
      <c r="V214" s="3">
        <v>4.4000000000000004</v>
      </c>
      <c r="X214" s="3">
        <v>37.380000000000003</v>
      </c>
      <c r="Y214" s="67">
        <v>7.0000000000000001E-3</v>
      </c>
      <c r="Z214" s="6">
        <f t="shared" si="29"/>
        <v>70</v>
      </c>
      <c r="AD214" s="3">
        <v>753</v>
      </c>
      <c r="AE214" s="3">
        <v>731</v>
      </c>
      <c r="AF214" s="3">
        <v>223</v>
      </c>
      <c r="AG214" s="3">
        <v>559</v>
      </c>
      <c r="AH214" s="3">
        <v>1484</v>
      </c>
      <c r="AI214" s="84">
        <f t="shared" si="34"/>
        <v>1.0300957592339262</v>
      </c>
      <c r="AJ214" s="84">
        <f t="shared" si="30"/>
        <v>279.5</v>
      </c>
      <c r="AK214" s="84">
        <f t="shared" si="31"/>
        <v>376.5</v>
      </c>
      <c r="AL214" s="84">
        <f t="shared" si="32"/>
        <v>365.5</v>
      </c>
      <c r="AM214" s="84">
        <f t="shared" si="33"/>
        <v>1.0300957592339262</v>
      </c>
    </row>
    <row r="215" spans="1:39" x14ac:dyDescent="0.25">
      <c r="A215" t="s">
        <v>216</v>
      </c>
      <c r="B215" t="s">
        <v>215</v>
      </c>
      <c r="C215" t="str">
        <f t="shared" si="28"/>
        <v>MAFOR-2004</v>
      </c>
      <c r="D215" t="s">
        <v>275</v>
      </c>
      <c r="E215" t="s">
        <v>769</v>
      </c>
      <c r="F215" t="s">
        <v>275</v>
      </c>
      <c r="G215" t="s">
        <v>769</v>
      </c>
      <c r="H215" t="s">
        <v>778</v>
      </c>
      <c r="I215" t="s">
        <v>781</v>
      </c>
      <c r="J215" t="s">
        <v>783</v>
      </c>
      <c r="K215" s="3">
        <v>0.52251428571428571</v>
      </c>
      <c r="L215" t="s">
        <v>387</v>
      </c>
      <c r="M215">
        <v>2004</v>
      </c>
      <c r="O215" s="3">
        <v>1</v>
      </c>
      <c r="P215" s="3" t="s">
        <v>651</v>
      </c>
      <c r="T215" s="3">
        <v>10</v>
      </c>
      <c r="V215" s="3">
        <v>4.0999999999999996</v>
      </c>
      <c r="X215" s="3">
        <v>41.49</v>
      </c>
      <c r="Y215" s="67">
        <v>7.0000000000000001E-3</v>
      </c>
      <c r="Z215" s="6">
        <f t="shared" si="29"/>
        <v>70</v>
      </c>
      <c r="AD215" s="3">
        <v>761</v>
      </c>
      <c r="AE215" s="3">
        <v>694</v>
      </c>
      <c r="AF215" s="3">
        <v>210</v>
      </c>
      <c r="AG215" s="3">
        <v>324</v>
      </c>
      <c r="AH215" s="3">
        <v>1455</v>
      </c>
      <c r="AI215" s="84">
        <f t="shared" si="34"/>
        <v>1.0965417867435159</v>
      </c>
      <c r="AJ215" s="84">
        <f t="shared" si="30"/>
        <v>162</v>
      </c>
      <c r="AK215" s="84">
        <f t="shared" si="31"/>
        <v>380.5</v>
      </c>
      <c r="AL215" s="84">
        <f t="shared" si="32"/>
        <v>347</v>
      </c>
      <c r="AM215" s="84">
        <f t="shared" si="33"/>
        <v>1.0965417867435159</v>
      </c>
    </row>
    <row r="216" spans="1:39" x14ac:dyDescent="0.25">
      <c r="A216" t="s">
        <v>216</v>
      </c>
      <c r="B216" t="s">
        <v>215</v>
      </c>
      <c r="C216" t="str">
        <f t="shared" si="28"/>
        <v>MAFOR-2004</v>
      </c>
      <c r="D216" t="s">
        <v>275</v>
      </c>
      <c r="E216" t="s">
        <v>769</v>
      </c>
      <c r="F216" t="s">
        <v>275</v>
      </c>
      <c r="G216" t="s">
        <v>769</v>
      </c>
      <c r="H216" t="s">
        <v>778</v>
      </c>
      <c r="I216" t="s">
        <v>781</v>
      </c>
      <c r="J216" t="s">
        <v>783</v>
      </c>
      <c r="K216" s="3">
        <v>0.52251428571428571</v>
      </c>
      <c r="L216" t="s">
        <v>154</v>
      </c>
      <c r="M216">
        <v>2004</v>
      </c>
      <c r="O216" s="3">
        <v>1</v>
      </c>
      <c r="P216" s="3" t="s">
        <v>651</v>
      </c>
      <c r="T216" s="3">
        <v>10</v>
      </c>
      <c r="V216" s="3">
        <v>4.5</v>
      </c>
      <c r="X216" s="3">
        <v>54.63</v>
      </c>
      <c r="Y216" s="67">
        <v>7.0000000000000001E-3</v>
      </c>
      <c r="Z216" s="6">
        <f t="shared" si="29"/>
        <v>70</v>
      </c>
      <c r="AD216" s="3">
        <v>1341</v>
      </c>
      <c r="AE216" s="3">
        <v>1198</v>
      </c>
      <c r="AF216" s="3">
        <v>246</v>
      </c>
      <c r="AG216" s="3">
        <v>615</v>
      </c>
      <c r="AH216" s="3">
        <v>2539</v>
      </c>
      <c r="AI216" s="84">
        <f t="shared" si="34"/>
        <v>1.1193656093489148</v>
      </c>
      <c r="AJ216" s="84">
        <f t="shared" si="30"/>
        <v>307.5</v>
      </c>
      <c r="AK216" s="84">
        <f t="shared" si="31"/>
        <v>670.5</v>
      </c>
      <c r="AL216" s="84">
        <f t="shared" si="32"/>
        <v>599</v>
      </c>
      <c r="AM216" s="84">
        <f t="shared" si="33"/>
        <v>1.1193656093489148</v>
      </c>
    </row>
    <row r="217" spans="1:39" x14ac:dyDescent="0.25">
      <c r="A217" t="s">
        <v>216</v>
      </c>
      <c r="B217" t="s">
        <v>215</v>
      </c>
      <c r="C217" t="str">
        <f t="shared" si="28"/>
        <v>MAFOR-2004</v>
      </c>
      <c r="D217" t="s">
        <v>275</v>
      </c>
      <c r="E217" t="s">
        <v>769</v>
      </c>
      <c r="F217" t="s">
        <v>275</v>
      </c>
      <c r="G217" t="s">
        <v>769</v>
      </c>
      <c r="H217" t="s">
        <v>778</v>
      </c>
      <c r="I217" t="s">
        <v>781</v>
      </c>
      <c r="J217" t="s">
        <v>783</v>
      </c>
      <c r="K217" s="3">
        <v>0.52251428571428571</v>
      </c>
      <c r="L217" t="s">
        <v>388</v>
      </c>
      <c r="M217">
        <v>2004</v>
      </c>
      <c r="O217" s="3">
        <v>1</v>
      </c>
      <c r="P217" s="3" t="s">
        <v>651</v>
      </c>
      <c r="T217" s="3">
        <v>10</v>
      </c>
      <c r="V217" s="3">
        <v>4.2</v>
      </c>
      <c r="X217" s="3">
        <v>39.049999999999997</v>
      </c>
      <c r="Y217" s="67">
        <v>7.0000000000000001E-3</v>
      </c>
      <c r="Z217" s="6">
        <f t="shared" si="29"/>
        <v>70</v>
      </c>
      <c r="AD217" s="3">
        <v>820</v>
      </c>
      <c r="AE217" s="3">
        <v>699</v>
      </c>
      <c r="AF217" s="3">
        <v>138</v>
      </c>
      <c r="AG217" s="3">
        <v>330</v>
      </c>
      <c r="AH217" s="3">
        <v>1519</v>
      </c>
      <c r="AI217" s="84">
        <f t="shared" si="34"/>
        <v>1.1731044349070101</v>
      </c>
      <c r="AJ217" s="84">
        <f t="shared" si="30"/>
        <v>165</v>
      </c>
      <c r="AK217" s="84">
        <f t="shared" si="31"/>
        <v>410</v>
      </c>
      <c r="AL217" s="84">
        <f t="shared" si="32"/>
        <v>349.5</v>
      </c>
      <c r="AM217" s="84">
        <f t="shared" si="33"/>
        <v>1.1731044349070101</v>
      </c>
    </row>
    <row r="218" spans="1:39" x14ac:dyDescent="0.25">
      <c r="A218" t="s">
        <v>216</v>
      </c>
      <c r="B218" t="s">
        <v>642</v>
      </c>
      <c r="C218" t="str">
        <f t="shared" si="28"/>
        <v>MAMAR-2004</v>
      </c>
      <c r="D218" t="s">
        <v>278</v>
      </c>
      <c r="E218" t="s">
        <v>279</v>
      </c>
      <c r="F218" t="s">
        <v>278</v>
      </c>
      <c r="G218" t="s">
        <v>279</v>
      </c>
      <c r="H218" t="s">
        <v>782</v>
      </c>
      <c r="I218" t="s">
        <v>781</v>
      </c>
      <c r="J218" t="s">
        <v>783</v>
      </c>
      <c r="K218" s="3">
        <v>0.43542857142857144</v>
      </c>
      <c r="L218" t="s">
        <v>396</v>
      </c>
      <c r="M218">
        <v>2004</v>
      </c>
      <c r="O218" s="3">
        <v>1</v>
      </c>
      <c r="P218" s="3" t="s">
        <v>651</v>
      </c>
      <c r="T218" s="3">
        <v>10</v>
      </c>
      <c r="V218" s="3">
        <v>4.3</v>
      </c>
      <c r="X218" s="3">
        <v>158.55000000000001</v>
      </c>
      <c r="Y218" s="67">
        <v>7.0000000000000001E-3</v>
      </c>
      <c r="Z218" s="6">
        <f t="shared" si="29"/>
        <v>70</v>
      </c>
      <c r="AD218" s="3">
        <v>1494</v>
      </c>
      <c r="AE218" s="3">
        <v>2176</v>
      </c>
      <c r="AF218" s="3">
        <v>435</v>
      </c>
      <c r="AG218" s="3">
        <v>5597</v>
      </c>
      <c r="AH218" s="3">
        <v>3670</v>
      </c>
      <c r="AI218" s="84">
        <f t="shared" si="34"/>
        <v>0.68658088235294112</v>
      </c>
      <c r="AJ218" s="84">
        <f t="shared" si="30"/>
        <v>2798.5</v>
      </c>
      <c r="AK218" s="84">
        <f t="shared" si="31"/>
        <v>747</v>
      </c>
      <c r="AL218" s="84">
        <f t="shared" si="32"/>
        <v>1088</v>
      </c>
      <c r="AM218" s="84">
        <f t="shared" si="33"/>
        <v>0.68658088235294112</v>
      </c>
    </row>
    <row r="219" spans="1:39" x14ac:dyDescent="0.25">
      <c r="A219" t="s">
        <v>216</v>
      </c>
      <c r="B219" t="s">
        <v>642</v>
      </c>
      <c r="C219" t="str">
        <f t="shared" si="28"/>
        <v>MAMAR-2016</v>
      </c>
      <c r="D219" t="s">
        <v>278</v>
      </c>
      <c r="E219" t="s">
        <v>279</v>
      </c>
      <c r="F219" t="s">
        <v>278</v>
      </c>
      <c r="G219" t="s">
        <v>279</v>
      </c>
      <c r="H219" t="s">
        <v>782</v>
      </c>
      <c r="I219" t="s">
        <v>781</v>
      </c>
      <c r="J219" t="s">
        <v>783</v>
      </c>
      <c r="K219" s="3">
        <v>0.43542857142857144</v>
      </c>
      <c r="L219" t="s">
        <v>398</v>
      </c>
      <c r="M219">
        <v>2016</v>
      </c>
      <c r="O219" s="3">
        <v>1</v>
      </c>
      <c r="P219" s="3" t="s">
        <v>651</v>
      </c>
      <c r="T219" s="3">
        <v>10</v>
      </c>
      <c r="V219" s="3">
        <v>6</v>
      </c>
      <c r="X219" s="3">
        <v>31.96</v>
      </c>
      <c r="Y219" s="67">
        <v>7.0000000000000001E-3</v>
      </c>
      <c r="Z219" s="6">
        <f t="shared" si="29"/>
        <v>70</v>
      </c>
      <c r="AD219" s="3">
        <v>1109</v>
      </c>
      <c r="AE219" s="3">
        <v>1550</v>
      </c>
      <c r="AF219" s="3">
        <v>136</v>
      </c>
      <c r="AG219" s="3">
        <v>2358</v>
      </c>
      <c r="AH219" s="3">
        <v>2659</v>
      </c>
      <c r="AI219" s="84">
        <f t="shared" si="34"/>
        <v>0.71548387096774191</v>
      </c>
      <c r="AJ219" s="84">
        <f t="shared" si="30"/>
        <v>1179</v>
      </c>
      <c r="AK219" s="84">
        <f t="shared" si="31"/>
        <v>554.5</v>
      </c>
      <c r="AL219" s="84">
        <f t="shared" si="32"/>
        <v>775</v>
      </c>
      <c r="AM219" s="84">
        <f t="shared" si="33"/>
        <v>0.71548387096774191</v>
      </c>
    </row>
    <row r="220" spans="1:39" x14ac:dyDescent="0.25">
      <c r="A220" t="s">
        <v>216</v>
      </c>
      <c r="B220" t="s">
        <v>642</v>
      </c>
      <c r="C220" t="str">
        <f t="shared" si="28"/>
        <v>MAMAR-2016</v>
      </c>
      <c r="D220" t="s">
        <v>278</v>
      </c>
      <c r="E220" t="s">
        <v>279</v>
      </c>
      <c r="F220" t="s">
        <v>278</v>
      </c>
      <c r="G220" t="s">
        <v>279</v>
      </c>
      <c r="H220" t="s">
        <v>782</v>
      </c>
      <c r="I220" t="s">
        <v>781</v>
      </c>
      <c r="J220" t="s">
        <v>783</v>
      </c>
      <c r="K220" s="3">
        <v>0.43542857142857144</v>
      </c>
      <c r="L220" t="s">
        <v>394</v>
      </c>
      <c r="M220">
        <v>2016</v>
      </c>
      <c r="O220" s="3">
        <v>1</v>
      </c>
      <c r="P220" s="3" t="s">
        <v>651</v>
      </c>
      <c r="T220" s="3">
        <v>10</v>
      </c>
      <c r="V220" s="3">
        <v>6.2</v>
      </c>
      <c r="X220" s="3">
        <v>26.99</v>
      </c>
      <c r="Y220" s="67">
        <v>7.0000000000000001E-3</v>
      </c>
      <c r="Z220" s="6">
        <f t="shared" si="29"/>
        <v>70</v>
      </c>
      <c r="AD220" s="3">
        <v>697</v>
      </c>
      <c r="AE220" s="3">
        <v>969</v>
      </c>
      <c r="AF220" s="3">
        <v>201</v>
      </c>
      <c r="AG220" s="3">
        <v>3430</v>
      </c>
      <c r="AH220" s="3">
        <v>1666</v>
      </c>
      <c r="AI220" s="84">
        <f t="shared" si="34"/>
        <v>0.7192982456140351</v>
      </c>
      <c r="AJ220" s="84">
        <f t="shared" si="30"/>
        <v>1715</v>
      </c>
      <c r="AK220" s="84">
        <f t="shared" si="31"/>
        <v>348.5</v>
      </c>
      <c r="AL220" s="84">
        <f t="shared" si="32"/>
        <v>484.5</v>
      </c>
      <c r="AM220" s="84">
        <f t="shared" si="33"/>
        <v>0.7192982456140351</v>
      </c>
    </row>
    <row r="221" spans="1:39" x14ac:dyDescent="0.25">
      <c r="A221" t="s">
        <v>216</v>
      </c>
      <c r="B221" t="s">
        <v>642</v>
      </c>
      <c r="C221" t="str">
        <f t="shared" si="28"/>
        <v>MAMAR-2004</v>
      </c>
      <c r="D221" t="s">
        <v>278</v>
      </c>
      <c r="E221" t="s">
        <v>279</v>
      </c>
      <c r="F221" t="s">
        <v>278</v>
      </c>
      <c r="G221" t="s">
        <v>279</v>
      </c>
      <c r="H221" t="s">
        <v>782</v>
      </c>
      <c r="I221" t="s">
        <v>781</v>
      </c>
      <c r="J221" t="s">
        <v>783</v>
      </c>
      <c r="K221" s="3">
        <v>0.43542857142857144</v>
      </c>
      <c r="L221" t="s">
        <v>394</v>
      </c>
      <c r="M221">
        <v>2004</v>
      </c>
      <c r="O221" s="3">
        <v>1</v>
      </c>
      <c r="P221" s="3" t="s">
        <v>651</v>
      </c>
      <c r="T221" s="3">
        <v>10</v>
      </c>
      <c r="V221" s="3">
        <v>4.5</v>
      </c>
      <c r="X221" s="3">
        <v>181.85</v>
      </c>
      <c r="Y221" s="67">
        <v>7.0000000000000001E-3</v>
      </c>
      <c r="Z221" s="6">
        <f t="shared" si="29"/>
        <v>70</v>
      </c>
      <c r="AD221" s="3">
        <v>1840</v>
      </c>
      <c r="AE221" s="3">
        <v>2549</v>
      </c>
      <c r="AF221" s="3">
        <v>694</v>
      </c>
      <c r="AG221" s="3">
        <v>7897</v>
      </c>
      <c r="AH221" s="3">
        <v>4389</v>
      </c>
      <c r="AI221" s="84">
        <f t="shared" si="34"/>
        <v>0.72185170655158881</v>
      </c>
      <c r="AJ221" s="84">
        <f t="shared" si="30"/>
        <v>3948.5</v>
      </c>
      <c r="AK221" s="84">
        <f t="shared" si="31"/>
        <v>920</v>
      </c>
      <c r="AL221" s="84">
        <f t="shared" si="32"/>
        <v>1274.5</v>
      </c>
      <c r="AM221" s="84">
        <f t="shared" si="33"/>
        <v>0.72185170655158881</v>
      </c>
    </row>
    <row r="222" spans="1:39" x14ac:dyDescent="0.25">
      <c r="A222" t="s">
        <v>216</v>
      </c>
      <c r="B222" t="s">
        <v>642</v>
      </c>
      <c r="C222" t="str">
        <f t="shared" si="28"/>
        <v>MAMAR-2004</v>
      </c>
      <c r="D222" t="s">
        <v>278</v>
      </c>
      <c r="E222" t="s">
        <v>279</v>
      </c>
      <c r="F222" t="s">
        <v>278</v>
      </c>
      <c r="G222" t="s">
        <v>279</v>
      </c>
      <c r="H222" t="s">
        <v>782</v>
      </c>
      <c r="I222" t="s">
        <v>781</v>
      </c>
      <c r="J222" t="s">
        <v>783</v>
      </c>
      <c r="K222" s="3">
        <v>0.43542857142857144</v>
      </c>
      <c r="L222" t="s">
        <v>395</v>
      </c>
      <c r="M222">
        <v>2004</v>
      </c>
      <c r="O222" s="3">
        <v>1</v>
      </c>
      <c r="P222" s="3" t="s">
        <v>651</v>
      </c>
      <c r="T222" s="3">
        <v>10</v>
      </c>
      <c r="V222" s="3">
        <v>4.7</v>
      </c>
      <c r="X222" s="3">
        <v>148.63999999999999</v>
      </c>
      <c r="Y222" s="67">
        <v>7.0000000000000001E-3</v>
      </c>
      <c r="Z222" s="6">
        <f t="shared" si="29"/>
        <v>70</v>
      </c>
      <c r="AD222" s="3">
        <v>2060</v>
      </c>
      <c r="AE222" s="3">
        <v>2690</v>
      </c>
      <c r="AF222" s="3">
        <v>402</v>
      </c>
      <c r="AG222" s="3">
        <v>6255</v>
      </c>
      <c r="AH222" s="3">
        <v>4750</v>
      </c>
      <c r="AI222" s="84">
        <f t="shared" si="34"/>
        <v>0.76579925650557623</v>
      </c>
      <c r="AJ222" s="84">
        <f t="shared" si="30"/>
        <v>3127.5</v>
      </c>
      <c r="AK222" s="84">
        <f t="shared" si="31"/>
        <v>1030</v>
      </c>
      <c r="AL222" s="84">
        <f t="shared" si="32"/>
        <v>1345</v>
      </c>
      <c r="AM222" s="84">
        <f t="shared" si="33"/>
        <v>0.76579925650557623</v>
      </c>
    </row>
    <row r="223" spans="1:39" x14ac:dyDescent="0.25">
      <c r="A223" t="s">
        <v>216</v>
      </c>
      <c r="B223" t="s">
        <v>642</v>
      </c>
      <c r="C223" t="str">
        <f t="shared" si="28"/>
        <v>MAMAR-2016</v>
      </c>
      <c r="D223" t="s">
        <v>278</v>
      </c>
      <c r="E223" t="s">
        <v>279</v>
      </c>
      <c r="F223" t="s">
        <v>278</v>
      </c>
      <c r="G223" t="s">
        <v>279</v>
      </c>
      <c r="H223" t="s">
        <v>782</v>
      </c>
      <c r="I223" t="s">
        <v>781</v>
      </c>
      <c r="J223" t="s">
        <v>783</v>
      </c>
      <c r="K223" s="3">
        <v>0.43542857142857144</v>
      </c>
      <c r="L223" t="s">
        <v>155</v>
      </c>
      <c r="M223">
        <v>2016</v>
      </c>
      <c r="O223" s="3">
        <v>1</v>
      </c>
      <c r="P223" s="3" t="s">
        <v>651</v>
      </c>
      <c r="T223" s="3">
        <v>10</v>
      </c>
      <c r="V223" s="3">
        <v>5.0999999999999996</v>
      </c>
      <c r="X223" s="3">
        <v>36.58</v>
      </c>
      <c r="Y223" s="67">
        <v>7.0000000000000001E-3</v>
      </c>
      <c r="Z223" s="6">
        <f t="shared" si="29"/>
        <v>70</v>
      </c>
      <c r="AD223" s="3">
        <v>964</v>
      </c>
      <c r="AE223" s="3">
        <v>1247</v>
      </c>
      <c r="AF223" s="3">
        <v>204</v>
      </c>
      <c r="AG223" s="3">
        <v>3569</v>
      </c>
      <c r="AH223" s="3">
        <v>2211</v>
      </c>
      <c r="AI223" s="84">
        <f t="shared" si="34"/>
        <v>0.77305533279871697</v>
      </c>
      <c r="AJ223" s="84">
        <f t="shared" si="30"/>
        <v>1784.5</v>
      </c>
      <c r="AK223" s="84">
        <f t="shared" si="31"/>
        <v>482</v>
      </c>
      <c r="AL223" s="84">
        <f t="shared" si="32"/>
        <v>623.5</v>
      </c>
      <c r="AM223" s="84">
        <f t="shared" si="33"/>
        <v>0.77305533279871697</v>
      </c>
    </row>
    <row r="224" spans="1:39" x14ac:dyDescent="0.25">
      <c r="A224" t="s">
        <v>216</v>
      </c>
      <c r="B224" t="s">
        <v>642</v>
      </c>
      <c r="C224" t="str">
        <f t="shared" si="28"/>
        <v>MAMAR-2004</v>
      </c>
      <c r="D224" t="s">
        <v>278</v>
      </c>
      <c r="E224" t="s">
        <v>279</v>
      </c>
      <c r="F224" t="s">
        <v>278</v>
      </c>
      <c r="G224" t="s">
        <v>279</v>
      </c>
      <c r="H224" t="s">
        <v>782</v>
      </c>
      <c r="I224" t="s">
        <v>781</v>
      </c>
      <c r="J224" t="s">
        <v>783</v>
      </c>
      <c r="K224" s="3">
        <v>0.43542857142857144</v>
      </c>
      <c r="L224" t="s">
        <v>397</v>
      </c>
      <c r="M224">
        <v>2004</v>
      </c>
      <c r="O224" s="3">
        <v>1</v>
      </c>
      <c r="P224" s="3" t="s">
        <v>651</v>
      </c>
      <c r="T224" s="3">
        <v>10</v>
      </c>
      <c r="V224" s="3">
        <v>4.5999999999999996</v>
      </c>
      <c r="X224" s="3">
        <v>170.15</v>
      </c>
      <c r="Y224" s="67">
        <v>7.0000000000000001E-3</v>
      </c>
      <c r="Z224" s="6">
        <f t="shared" si="29"/>
        <v>70</v>
      </c>
      <c r="AD224" s="3">
        <v>2500</v>
      </c>
      <c r="AE224" s="3">
        <v>3066</v>
      </c>
      <c r="AF224" s="3">
        <v>450</v>
      </c>
      <c r="AG224" s="3">
        <v>6167</v>
      </c>
      <c r="AH224" s="3">
        <v>5566</v>
      </c>
      <c r="AI224" s="84">
        <f t="shared" si="34"/>
        <v>0.81539465101108932</v>
      </c>
      <c r="AJ224" s="84">
        <f t="shared" si="30"/>
        <v>3083.5</v>
      </c>
      <c r="AK224" s="84">
        <f t="shared" si="31"/>
        <v>1250</v>
      </c>
      <c r="AL224" s="84">
        <f t="shared" si="32"/>
        <v>1533</v>
      </c>
      <c r="AM224" s="84">
        <f t="shared" si="33"/>
        <v>0.81539465101108932</v>
      </c>
    </row>
    <row r="225" spans="1:48" x14ac:dyDescent="0.25">
      <c r="A225" t="s">
        <v>216</v>
      </c>
      <c r="B225" t="s">
        <v>642</v>
      </c>
      <c r="C225" t="str">
        <f t="shared" si="28"/>
        <v>MAMAR-2004</v>
      </c>
      <c r="D225" t="s">
        <v>278</v>
      </c>
      <c r="E225" t="s">
        <v>279</v>
      </c>
      <c r="F225" t="s">
        <v>278</v>
      </c>
      <c r="G225" t="s">
        <v>279</v>
      </c>
      <c r="H225" t="s">
        <v>782</v>
      </c>
      <c r="I225" t="s">
        <v>781</v>
      </c>
      <c r="J225" t="s">
        <v>783</v>
      </c>
      <c r="K225" s="3">
        <v>0.43542857142857144</v>
      </c>
      <c r="L225" t="s">
        <v>155</v>
      </c>
      <c r="M225">
        <v>2004</v>
      </c>
      <c r="O225" s="3">
        <v>1</v>
      </c>
      <c r="P225" s="3" t="s">
        <v>651</v>
      </c>
      <c r="T225" s="3">
        <v>10</v>
      </c>
      <c r="V225" s="3">
        <v>4.0999999999999996</v>
      </c>
      <c r="X225" s="3">
        <v>244.61</v>
      </c>
      <c r="Y225" s="67">
        <v>7.0000000000000001E-3</v>
      </c>
      <c r="Z225" s="6">
        <f t="shared" si="29"/>
        <v>70</v>
      </c>
      <c r="AD225" s="3">
        <v>2281</v>
      </c>
      <c r="AE225" s="3">
        <v>2787</v>
      </c>
      <c r="AF225" s="3">
        <v>425</v>
      </c>
      <c r="AG225" s="3">
        <v>7425</v>
      </c>
      <c r="AH225" s="3">
        <v>5068</v>
      </c>
      <c r="AI225" s="84">
        <f t="shared" si="34"/>
        <v>0.81844277000358812</v>
      </c>
      <c r="AJ225" s="84">
        <f t="shared" si="30"/>
        <v>3712.5</v>
      </c>
      <c r="AK225" s="84">
        <f t="shared" si="31"/>
        <v>1140.5</v>
      </c>
      <c r="AL225" s="84">
        <f t="shared" si="32"/>
        <v>1393.5</v>
      </c>
      <c r="AM225" s="84">
        <f t="shared" si="33"/>
        <v>0.81844277000358812</v>
      </c>
    </row>
    <row r="226" spans="1:48" x14ac:dyDescent="0.25">
      <c r="A226" t="s">
        <v>216</v>
      </c>
      <c r="B226" t="s">
        <v>642</v>
      </c>
      <c r="C226" t="str">
        <f t="shared" si="28"/>
        <v>MAMAR-2004</v>
      </c>
      <c r="D226" t="s">
        <v>278</v>
      </c>
      <c r="E226" t="s">
        <v>279</v>
      </c>
      <c r="F226" t="s">
        <v>278</v>
      </c>
      <c r="G226" t="s">
        <v>279</v>
      </c>
      <c r="H226" t="s">
        <v>782</v>
      </c>
      <c r="I226" t="s">
        <v>781</v>
      </c>
      <c r="J226" t="s">
        <v>783</v>
      </c>
      <c r="K226" s="3">
        <v>0.43542857142857144</v>
      </c>
      <c r="L226" t="s">
        <v>393</v>
      </c>
      <c r="M226">
        <v>2004</v>
      </c>
      <c r="O226" s="3">
        <v>1</v>
      </c>
      <c r="P226" s="3" t="s">
        <v>651</v>
      </c>
      <c r="T226" s="3">
        <v>10</v>
      </c>
      <c r="V226" s="3">
        <v>5.2</v>
      </c>
      <c r="X226" s="3">
        <v>132.72999999999999</v>
      </c>
      <c r="Y226" s="67">
        <v>7.0000000000000001E-3</v>
      </c>
      <c r="Z226" s="6">
        <f t="shared" ref="Z226:Z257" si="35">Y226*10000</f>
        <v>70</v>
      </c>
      <c r="AD226" s="3">
        <v>3313</v>
      </c>
      <c r="AE226" s="3">
        <v>3869</v>
      </c>
      <c r="AF226" s="3">
        <v>427</v>
      </c>
      <c r="AG226" s="3">
        <v>5008</v>
      </c>
      <c r="AH226" s="3">
        <v>7182</v>
      </c>
      <c r="AI226" s="84">
        <f t="shared" si="34"/>
        <v>0.85629361592142672</v>
      </c>
      <c r="AJ226" s="84">
        <f t="shared" si="30"/>
        <v>2504</v>
      </c>
      <c r="AK226" s="84">
        <f t="shared" si="31"/>
        <v>1656.5</v>
      </c>
      <c r="AL226" s="84">
        <f t="shared" si="32"/>
        <v>1934.5</v>
      </c>
      <c r="AM226" s="84">
        <f t="shared" si="33"/>
        <v>0.85629361592142672</v>
      </c>
    </row>
    <row r="227" spans="1:48" x14ac:dyDescent="0.25">
      <c r="A227" t="s">
        <v>216</v>
      </c>
      <c r="B227" t="s">
        <v>642</v>
      </c>
      <c r="C227" t="str">
        <f t="shared" si="28"/>
        <v>MAMAR-2016</v>
      </c>
      <c r="D227" t="s">
        <v>278</v>
      </c>
      <c r="E227" t="s">
        <v>279</v>
      </c>
      <c r="F227" t="s">
        <v>278</v>
      </c>
      <c r="G227" t="s">
        <v>279</v>
      </c>
      <c r="H227" t="s">
        <v>782</v>
      </c>
      <c r="I227" t="s">
        <v>781</v>
      </c>
      <c r="J227" t="s">
        <v>783</v>
      </c>
      <c r="K227" s="3">
        <v>0.43542857142857144</v>
      </c>
      <c r="L227" t="s">
        <v>397</v>
      </c>
      <c r="M227">
        <v>2016</v>
      </c>
      <c r="O227" s="3">
        <v>1</v>
      </c>
      <c r="P227" s="3" t="s">
        <v>651</v>
      </c>
      <c r="T227" s="3">
        <v>10</v>
      </c>
      <c r="V227" s="3">
        <v>5.9</v>
      </c>
      <c r="X227" s="3">
        <v>15.4</v>
      </c>
      <c r="Y227" s="67">
        <v>7.0000000000000001E-3</v>
      </c>
      <c r="Z227" s="6">
        <f t="shared" si="35"/>
        <v>70</v>
      </c>
      <c r="AD227" s="3">
        <v>602</v>
      </c>
      <c r="AE227" s="3">
        <v>699</v>
      </c>
      <c r="AF227" s="3">
        <v>95</v>
      </c>
      <c r="AG227" s="3">
        <v>1455</v>
      </c>
      <c r="AH227" s="3">
        <v>1301</v>
      </c>
      <c r="AI227" s="84">
        <f t="shared" si="34"/>
        <v>0.86123032904148789</v>
      </c>
      <c r="AJ227" s="84">
        <f t="shared" si="30"/>
        <v>727.5</v>
      </c>
      <c r="AK227" s="84">
        <f t="shared" si="31"/>
        <v>301</v>
      </c>
      <c r="AL227" s="84">
        <f t="shared" si="32"/>
        <v>349.5</v>
      </c>
      <c r="AM227" s="84">
        <f t="shared" si="33"/>
        <v>0.86123032904148789</v>
      </c>
    </row>
    <row r="228" spans="1:48" x14ac:dyDescent="0.25">
      <c r="A228" t="s">
        <v>216</v>
      </c>
      <c r="B228" t="s">
        <v>642</v>
      </c>
      <c r="C228" t="str">
        <f t="shared" si="28"/>
        <v>MAMAR-2016</v>
      </c>
      <c r="D228" t="s">
        <v>278</v>
      </c>
      <c r="E228" t="s">
        <v>279</v>
      </c>
      <c r="F228" t="s">
        <v>278</v>
      </c>
      <c r="G228" t="s">
        <v>279</v>
      </c>
      <c r="H228" t="s">
        <v>782</v>
      </c>
      <c r="I228" t="s">
        <v>781</v>
      </c>
      <c r="J228" t="s">
        <v>783</v>
      </c>
      <c r="K228" s="3">
        <v>0.43542857142857144</v>
      </c>
      <c r="L228" t="s">
        <v>396</v>
      </c>
      <c r="M228">
        <v>2016</v>
      </c>
      <c r="O228" s="3">
        <v>1</v>
      </c>
      <c r="P228" s="3" t="s">
        <v>651</v>
      </c>
      <c r="T228" s="3">
        <v>10</v>
      </c>
      <c r="V228" s="3">
        <v>6</v>
      </c>
      <c r="X228" s="3">
        <v>22.02</v>
      </c>
      <c r="Y228" s="67">
        <v>7.0000000000000001E-3</v>
      </c>
      <c r="Z228" s="6">
        <f t="shared" si="35"/>
        <v>70</v>
      </c>
      <c r="AD228" s="3">
        <v>766</v>
      </c>
      <c r="AE228" s="3">
        <v>849</v>
      </c>
      <c r="AF228" s="3">
        <v>146</v>
      </c>
      <c r="AG228" s="3">
        <v>2470</v>
      </c>
      <c r="AH228" s="3">
        <v>1615</v>
      </c>
      <c r="AI228" s="84">
        <f t="shared" si="34"/>
        <v>0.90223792697290928</v>
      </c>
      <c r="AJ228" s="84">
        <f t="shared" si="30"/>
        <v>1235</v>
      </c>
      <c r="AK228" s="84">
        <f t="shared" si="31"/>
        <v>383</v>
      </c>
      <c r="AL228" s="84">
        <f t="shared" si="32"/>
        <v>424.5</v>
      </c>
      <c r="AM228" s="84">
        <f t="shared" si="33"/>
        <v>0.90223792697290928</v>
      </c>
    </row>
    <row r="229" spans="1:48" x14ac:dyDescent="0.25">
      <c r="A229" t="s">
        <v>216</v>
      </c>
      <c r="B229" t="s">
        <v>642</v>
      </c>
      <c r="C229" t="str">
        <f t="shared" si="28"/>
        <v>MAMAR-2016</v>
      </c>
      <c r="D229" t="s">
        <v>278</v>
      </c>
      <c r="E229" t="s">
        <v>279</v>
      </c>
      <c r="F229" t="s">
        <v>278</v>
      </c>
      <c r="G229" t="s">
        <v>279</v>
      </c>
      <c r="H229" t="s">
        <v>782</v>
      </c>
      <c r="I229" t="s">
        <v>781</v>
      </c>
      <c r="J229" t="s">
        <v>783</v>
      </c>
      <c r="K229" s="3">
        <v>0.43542857142857144</v>
      </c>
      <c r="L229" t="s">
        <v>393</v>
      </c>
      <c r="M229">
        <v>2016</v>
      </c>
      <c r="O229" s="3">
        <v>1</v>
      </c>
      <c r="P229" s="3" t="s">
        <v>651</v>
      </c>
      <c r="T229" s="3">
        <v>10</v>
      </c>
      <c r="V229" s="3">
        <v>5.2</v>
      </c>
      <c r="X229" s="3">
        <v>26.56</v>
      </c>
      <c r="Y229" s="67">
        <v>7.0000000000000001E-3</v>
      </c>
      <c r="Z229" s="6">
        <f t="shared" si="35"/>
        <v>70</v>
      </c>
      <c r="AD229" s="3">
        <v>880</v>
      </c>
      <c r="AE229" s="3">
        <v>966</v>
      </c>
      <c r="AF229" s="3">
        <v>163</v>
      </c>
      <c r="AG229" s="3">
        <v>2203</v>
      </c>
      <c r="AH229" s="3">
        <v>1846</v>
      </c>
      <c r="AI229" s="84">
        <f t="shared" si="34"/>
        <v>0.91097308488612838</v>
      </c>
      <c r="AJ229" s="84">
        <f t="shared" si="30"/>
        <v>1101.5</v>
      </c>
      <c r="AK229" s="84">
        <f t="shared" si="31"/>
        <v>440</v>
      </c>
      <c r="AL229" s="84">
        <f t="shared" si="32"/>
        <v>483</v>
      </c>
      <c r="AM229" s="84">
        <f t="shared" si="33"/>
        <v>0.91097308488612838</v>
      </c>
    </row>
    <row r="230" spans="1:48" x14ac:dyDescent="0.25">
      <c r="A230" t="s">
        <v>216</v>
      </c>
      <c r="B230" t="s">
        <v>642</v>
      </c>
      <c r="C230" t="str">
        <f t="shared" si="28"/>
        <v>MAMAR-2004</v>
      </c>
      <c r="D230" t="s">
        <v>278</v>
      </c>
      <c r="E230" t="s">
        <v>279</v>
      </c>
      <c r="F230" t="s">
        <v>278</v>
      </c>
      <c r="G230" t="s">
        <v>279</v>
      </c>
      <c r="H230" t="s">
        <v>782</v>
      </c>
      <c r="I230" t="s">
        <v>781</v>
      </c>
      <c r="J230" t="s">
        <v>783</v>
      </c>
      <c r="K230" s="3">
        <v>0.43542857142857144</v>
      </c>
      <c r="L230" t="s">
        <v>398</v>
      </c>
      <c r="M230">
        <v>2004</v>
      </c>
      <c r="O230" s="3">
        <v>1</v>
      </c>
      <c r="P230" s="3" t="s">
        <v>651</v>
      </c>
      <c r="T230" s="3">
        <v>10</v>
      </c>
      <c r="V230" s="3">
        <v>4.5999999999999996</v>
      </c>
      <c r="X230" s="3">
        <v>90.73</v>
      </c>
      <c r="Y230" s="67">
        <v>7.0000000000000001E-3</v>
      </c>
      <c r="Z230" s="6">
        <f t="shared" si="35"/>
        <v>70</v>
      </c>
      <c r="AD230" s="3">
        <v>1675</v>
      </c>
      <c r="AE230" s="3">
        <v>1819</v>
      </c>
      <c r="AF230" s="3">
        <v>166</v>
      </c>
      <c r="AG230" s="3">
        <v>2586</v>
      </c>
      <c r="AH230" s="3">
        <v>3494</v>
      </c>
      <c r="AI230" s="84">
        <f t="shared" si="34"/>
        <v>0.92083562396921381</v>
      </c>
      <c r="AJ230" s="84">
        <f t="shared" si="30"/>
        <v>1293</v>
      </c>
      <c r="AK230" s="84">
        <f t="shared" si="31"/>
        <v>837.5</v>
      </c>
      <c r="AL230" s="84">
        <f t="shared" si="32"/>
        <v>909.5</v>
      </c>
      <c r="AM230" s="84">
        <f t="shared" si="33"/>
        <v>0.92083562396921381</v>
      </c>
    </row>
    <row r="231" spans="1:48" x14ac:dyDescent="0.25">
      <c r="A231" t="s">
        <v>216</v>
      </c>
      <c r="B231" t="s">
        <v>642</v>
      </c>
      <c r="C231" t="str">
        <f t="shared" si="28"/>
        <v>MAMAR-2016</v>
      </c>
      <c r="D231" t="s">
        <v>278</v>
      </c>
      <c r="E231" t="s">
        <v>279</v>
      </c>
      <c r="F231" t="s">
        <v>278</v>
      </c>
      <c r="G231" t="s">
        <v>279</v>
      </c>
      <c r="H231" t="s">
        <v>782</v>
      </c>
      <c r="I231" t="s">
        <v>781</v>
      </c>
      <c r="J231" t="s">
        <v>783</v>
      </c>
      <c r="K231" s="3">
        <v>0.43542857142857144</v>
      </c>
      <c r="L231" t="s">
        <v>395</v>
      </c>
      <c r="M231">
        <v>2016</v>
      </c>
      <c r="O231" s="3">
        <v>1</v>
      </c>
      <c r="P231" s="3" t="s">
        <v>651</v>
      </c>
      <c r="T231" s="3">
        <v>10</v>
      </c>
      <c r="V231" s="3">
        <v>5.8</v>
      </c>
      <c r="X231" s="3">
        <v>18.57</v>
      </c>
      <c r="Y231" s="67">
        <v>7.0000000000000001E-3</v>
      </c>
      <c r="Z231" s="6">
        <f t="shared" si="35"/>
        <v>70</v>
      </c>
      <c r="AD231" s="3">
        <v>850</v>
      </c>
      <c r="AE231" s="3">
        <v>870</v>
      </c>
      <c r="AF231" s="3">
        <v>117</v>
      </c>
      <c r="AG231" s="3">
        <v>1557</v>
      </c>
      <c r="AH231" s="3">
        <v>1720</v>
      </c>
      <c r="AI231" s="84">
        <f t="shared" si="34"/>
        <v>0.97701149425287359</v>
      </c>
      <c r="AJ231" s="84">
        <f t="shared" si="30"/>
        <v>778.5</v>
      </c>
      <c r="AK231" s="84">
        <f t="shared" si="31"/>
        <v>425</v>
      </c>
      <c r="AL231" s="84">
        <f t="shared" si="32"/>
        <v>435</v>
      </c>
      <c r="AM231" s="84">
        <f t="shared" si="33"/>
        <v>0.97701149425287359</v>
      </c>
    </row>
    <row r="232" spans="1:48" x14ac:dyDescent="0.25">
      <c r="A232" t="s">
        <v>216</v>
      </c>
      <c r="B232" t="s">
        <v>643</v>
      </c>
      <c r="C232" t="str">
        <f t="shared" si="28"/>
        <v>MATRA-2016</v>
      </c>
      <c r="D232" t="s">
        <v>770</v>
      </c>
      <c r="E232" t="s">
        <v>771</v>
      </c>
      <c r="F232" t="s">
        <v>770</v>
      </c>
      <c r="G232" t="s">
        <v>771</v>
      </c>
      <c r="H232" t="s">
        <v>782</v>
      </c>
      <c r="I232" t="s">
        <v>781</v>
      </c>
      <c r="J232" t="s">
        <v>783</v>
      </c>
      <c r="K232" s="3">
        <v>0.4789714285714286</v>
      </c>
      <c r="L232" t="s">
        <v>401</v>
      </c>
      <c r="M232">
        <v>2016</v>
      </c>
      <c r="O232" s="3">
        <v>1</v>
      </c>
      <c r="P232" s="3" t="s">
        <v>651</v>
      </c>
      <c r="T232" s="3">
        <v>10</v>
      </c>
      <c r="V232" s="3">
        <v>5.8</v>
      </c>
      <c r="X232" s="3">
        <v>40.72</v>
      </c>
      <c r="Y232" s="67">
        <v>7.0000000000000001E-3</v>
      </c>
      <c r="Z232" s="6">
        <f t="shared" si="35"/>
        <v>70</v>
      </c>
      <c r="AD232" s="3">
        <v>1416</v>
      </c>
      <c r="AE232" s="3">
        <v>2095</v>
      </c>
      <c r="AF232" s="3">
        <v>158</v>
      </c>
      <c r="AG232" s="3">
        <v>2683</v>
      </c>
      <c r="AH232" s="3">
        <v>3511</v>
      </c>
      <c r="AI232" s="84">
        <f t="shared" si="34"/>
        <v>0.6758949880668258</v>
      </c>
      <c r="AJ232" s="84">
        <f t="shared" si="30"/>
        <v>1341.5</v>
      </c>
      <c r="AK232" s="84">
        <f t="shared" si="31"/>
        <v>708</v>
      </c>
      <c r="AL232" s="84">
        <f t="shared" si="32"/>
        <v>1047.5</v>
      </c>
      <c r="AM232" s="84">
        <f t="shared" si="33"/>
        <v>0.6758949880668258</v>
      </c>
    </row>
    <row r="233" spans="1:48" x14ac:dyDescent="0.25">
      <c r="A233" t="s">
        <v>216</v>
      </c>
      <c r="B233" t="s">
        <v>643</v>
      </c>
      <c r="C233" t="str">
        <f t="shared" si="28"/>
        <v>MATRA-2016</v>
      </c>
      <c r="D233" t="s">
        <v>770</v>
      </c>
      <c r="E233" t="s">
        <v>771</v>
      </c>
      <c r="F233" t="s">
        <v>770</v>
      </c>
      <c r="G233" t="s">
        <v>771</v>
      </c>
      <c r="H233" t="s">
        <v>782</v>
      </c>
      <c r="I233" t="s">
        <v>781</v>
      </c>
      <c r="J233" t="s">
        <v>783</v>
      </c>
      <c r="K233" s="3">
        <v>0.4789714285714286</v>
      </c>
      <c r="L233" t="s">
        <v>404</v>
      </c>
      <c r="M233">
        <v>2016</v>
      </c>
      <c r="O233" s="3">
        <v>1</v>
      </c>
      <c r="P233" s="3" t="s">
        <v>651</v>
      </c>
      <c r="T233" s="3">
        <v>10</v>
      </c>
      <c r="V233" s="3">
        <v>5.5</v>
      </c>
      <c r="X233" s="3">
        <v>22.92</v>
      </c>
      <c r="Y233" s="67">
        <v>7.0000000000000001E-3</v>
      </c>
      <c r="Z233" s="6">
        <f t="shared" si="35"/>
        <v>70</v>
      </c>
      <c r="AD233" s="3">
        <v>790</v>
      </c>
      <c r="AE233" s="3">
        <v>1117</v>
      </c>
      <c r="AF233" s="3">
        <v>84</v>
      </c>
      <c r="AG233" s="3">
        <v>1228</v>
      </c>
      <c r="AH233" s="3">
        <v>1907</v>
      </c>
      <c r="AI233" s="84">
        <f t="shared" si="34"/>
        <v>0.70725156669650846</v>
      </c>
      <c r="AJ233" s="84">
        <f t="shared" si="30"/>
        <v>614</v>
      </c>
      <c r="AK233" s="84">
        <f t="shared" si="31"/>
        <v>395</v>
      </c>
      <c r="AL233" s="84">
        <f t="shared" si="32"/>
        <v>558.5</v>
      </c>
      <c r="AM233" s="84">
        <f t="shared" si="33"/>
        <v>0.70725156669650846</v>
      </c>
    </row>
    <row r="234" spans="1:48" x14ac:dyDescent="0.25">
      <c r="A234" t="s">
        <v>216</v>
      </c>
      <c r="B234" t="s">
        <v>643</v>
      </c>
      <c r="C234" t="str">
        <f t="shared" si="28"/>
        <v>MATRA-2004</v>
      </c>
      <c r="D234" t="s">
        <v>770</v>
      </c>
      <c r="E234" t="s">
        <v>771</v>
      </c>
      <c r="F234" t="s">
        <v>770</v>
      </c>
      <c r="G234" t="s">
        <v>771</v>
      </c>
      <c r="H234" t="s">
        <v>782</v>
      </c>
      <c r="I234" t="s">
        <v>781</v>
      </c>
      <c r="J234" t="s">
        <v>783</v>
      </c>
      <c r="K234" s="3">
        <v>0.4789714285714286</v>
      </c>
      <c r="L234" t="s">
        <v>401</v>
      </c>
      <c r="M234">
        <v>2004</v>
      </c>
      <c r="O234" s="3">
        <v>1</v>
      </c>
      <c r="P234" s="3" t="s">
        <v>651</v>
      </c>
      <c r="T234" s="3">
        <v>10</v>
      </c>
      <c r="V234" s="3">
        <v>4.7</v>
      </c>
      <c r="X234" s="3">
        <v>147.53</v>
      </c>
      <c r="Y234" s="67">
        <v>7.0000000000000001E-3</v>
      </c>
      <c r="Z234" s="6">
        <f t="shared" si="35"/>
        <v>70</v>
      </c>
      <c r="AD234" s="3">
        <v>2544</v>
      </c>
      <c r="AE234" s="3">
        <v>3375</v>
      </c>
      <c r="AF234" s="3">
        <v>272</v>
      </c>
      <c r="AG234" s="3">
        <v>4357</v>
      </c>
      <c r="AH234" s="3">
        <v>5919</v>
      </c>
      <c r="AI234" s="84">
        <f t="shared" si="34"/>
        <v>0.75377777777777777</v>
      </c>
      <c r="AJ234" s="84">
        <f t="shared" si="30"/>
        <v>2178.5</v>
      </c>
      <c r="AK234" s="84">
        <f t="shared" si="31"/>
        <v>1272</v>
      </c>
      <c r="AL234" s="84">
        <f t="shared" si="32"/>
        <v>1687.5</v>
      </c>
      <c r="AM234" s="84">
        <f t="shared" si="33"/>
        <v>0.75377777777777777</v>
      </c>
    </row>
    <row r="235" spans="1:48" x14ac:dyDescent="0.25">
      <c r="A235" t="s">
        <v>216</v>
      </c>
      <c r="B235" t="s">
        <v>643</v>
      </c>
      <c r="C235" t="str">
        <f t="shared" si="28"/>
        <v>MATRA-2016</v>
      </c>
      <c r="D235" t="s">
        <v>770</v>
      </c>
      <c r="E235" t="s">
        <v>771</v>
      </c>
      <c r="F235" t="s">
        <v>770</v>
      </c>
      <c r="G235" t="s">
        <v>771</v>
      </c>
      <c r="H235" t="s">
        <v>782</v>
      </c>
      <c r="I235" t="s">
        <v>781</v>
      </c>
      <c r="J235" t="s">
        <v>783</v>
      </c>
      <c r="K235" s="3">
        <v>0.4789714285714286</v>
      </c>
      <c r="L235" t="s">
        <v>400</v>
      </c>
      <c r="M235">
        <v>2016</v>
      </c>
      <c r="O235" s="3">
        <v>1</v>
      </c>
      <c r="P235" s="3" t="s">
        <v>651</v>
      </c>
      <c r="T235" s="3">
        <v>10</v>
      </c>
      <c r="V235" s="3">
        <v>5.7</v>
      </c>
      <c r="X235" s="3">
        <v>31.38</v>
      </c>
      <c r="Y235" s="67">
        <v>7.0000000000000001E-3</v>
      </c>
      <c r="Z235" s="6">
        <f t="shared" si="35"/>
        <v>70</v>
      </c>
      <c r="AD235" s="3">
        <v>1165</v>
      </c>
      <c r="AE235" s="3">
        <v>1493</v>
      </c>
      <c r="AF235" s="3">
        <v>91</v>
      </c>
      <c r="AG235" s="3">
        <v>1456</v>
      </c>
      <c r="AH235" s="3">
        <v>2658</v>
      </c>
      <c r="AI235" s="84">
        <f t="shared" si="34"/>
        <v>0.78030810448760879</v>
      </c>
      <c r="AJ235" s="84">
        <f t="shared" si="30"/>
        <v>728</v>
      </c>
      <c r="AK235" s="84">
        <f t="shared" si="31"/>
        <v>582.5</v>
      </c>
      <c r="AL235" s="84">
        <f t="shared" si="32"/>
        <v>746.5</v>
      </c>
      <c r="AM235" s="84">
        <f t="shared" si="33"/>
        <v>0.78030810448760879</v>
      </c>
    </row>
    <row r="236" spans="1:48" x14ac:dyDescent="0.25">
      <c r="A236" t="s">
        <v>216</v>
      </c>
      <c r="B236" t="s">
        <v>643</v>
      </c>
      <c r="C236" t="str">
        <f t="shared" si="28"/>
        <v>MATRA-2004</v>
      </c>
      <c r="D236" t="s">
        <v>770</v>
      </c>
      <c r="E236" t="s">
        <v>771</v>
      </c>
      <c r="F236" t="s">
        <v>770</v>
      </c>
      <c r="G236" t="s">
        <v>771</v>
      </c>
      <c r="H236" t="s">
        <v>782</v>
      </c>
      <c r="I236" t="s">
        <v>781</v>
      </c>
      <c r="J236" t="s">
        <v>783</v>
      </c>
      <c r="K236" s="3">
        <v>0.4789714285714286</v>
      </c>
      <c r="L236" t="s">
        <v>156</v>
      </c>
      <c r="M236">
        <v>2004</v>
      </c>
      <c r="O236" s="3">
        <v>1</v>
      </c>
      <c r="P236" s="3" t="s">
        <v>651</v>
      </c>
      <c r="T236" s="3">
        <v>10</v>
      </c>
      <c r="V236" s="3">
        <v>4.9000000000000004</v>
      </c>
      <c r="X236" s="3">
        <v>147.58000000000001</v>
      </c>
      <c r="Y236" s="67">
        <v>7.0000000000000001E-3</v>
      </c>
      <c r="Z236" s="6">
        <f t="shared" si="35"/>
        <v>70</v>
      </c>
      <c r="AD236" s="3">
        <v>2682</v>
      </c>
      <c r="AE236" s="3">
        <v>3411</v>
      </c>
      <c r="AF236" s="3">
        <v>412</v>
      </c>
      <c r="AG236" s="3">
        <v>5545</v>
      </c>
      <c r="AH236" s="3">
        <v>6093</v>
      </c>
      <c r="AI236" s="84">
        <f t="shared" si="34"/>
        <v>0.78627968337730869</v>
      </c>
      <c r="AJ236" s="84">
        <f t="shared" si="30"/>
        <v>2772.5</v>
      </c>
      <c r="AK236" s="84">
        <f t="shared" si="31"/>
        <v>1341</v>
      </c>
      <c r="AL236" s="84">
        <f t="shared" si="32"/>
        <v>1705.5</v>
      </c>
      <c r="AM236" s="84">
        <f t="shared" si="33"/>
        <v>0.78627968337730869</v>
      </c>
    </row>
    <row r="237" spans="1:48" x14ac:dyDescent="0.25">
      <c r="A237" t="s">
        <v>216</v>
      </c>
      <c r="B237" t="s">
        <v>643</v>
      </c>
      <c r="C237" t="str">
        <f t="shared" si="28"/>
        <v>MATRA-2004</v>
      </c>
      <c r="D237" t="s">
        <v>770</v>
      </c>
      <c r="E237" t="s">
        <v>771</v>
      </c>
      <c r="F237" t="s">
        <v>770</v>
      </c>
      <c r="G237" t="s">
        <v>771</v>
      </c>
      <c r="H237" t="s">
        <v>782</v>
      </c>
      <c r="I237" t="s">
        <v>781</v>
      </c>
      <c r="J237" t="s">
        <v>783</v>
      </c>
      <c r="K237" s="3">
        <v>0.4789714285714286</v>
      </c>
      <c r="L237" t="s">
        <v>399</v>
      </c>
      <c r="M237">
        <v>2004</v>
      </c>
      <c r="O237" s="3">
        <v>1</v>
      </c>
      <c r="P237" s="3" t="s">
        <v>651</v>
      </c>
      <c r="T237" s="3">
        <v>10</v>
      </c>
      <c r="V237" s="3">
        <v>5</v>
      </c>
      <c r="X237" s="3">
        <v>110.07</v>
      </c>
      <c r="Y237" s="67">
        <v>7.0000000000000001E-3</v>
      </c>
      <c r="Z237" s="6">
        <f t="shared" si="35"/>
        <v>70</v>
      </c>
      <c r="AD237" s="3">
        <v>2367</v>
      </c>
      <c r="AE237" s="3">
        <v>2966</v>
      </c>
      <c r="AF237" s="3">
        <v>256</v>
      </c>
      <c r="AG237" s="3">
        <v>3493</v>
      </c>
      <c r="AH237" s="3">
        <v>5333</v>
      </c>
      <c r="AI237" s="84">
        <f t="shared" si="34"/>
        <v>0.79804450438300745</v>
      </c>
      <c r="AJ237" s="84">
        <f t="shared" si="30"/>
        <v>1746.5</v>
      </c>
      <c r="AK237" s="84">
        <f t="shared" si="31"/>
        <v>1183.5</v>
      </c>
      <c r="AL237" s="84">
        <f t="shared" si="32"/>
        <v>1483</v>
      </c>
      <c r="AM237" s="84">
        <f t="shared" si="33"/>
        <v>0.79804450438300745</v>
      </c>
    </row>
    <row r="238" spans="1:48" x14ac:dyDescent="0.25">
      <c r="A238" t="s">
        <v>216</v>
      </c>
      <c r="B238" t="s">
        <v>643</v>
      </c>
      <c r="C238" t="str">
        <f t="shared" si="28"/>
        <v>MATRA-2016</v>
      </c>
      <c r="D238" t="s">
        <v>770</v>
      </c>
      <c r="E238" t="s">
        <v>771</v>
      </c>
      <c r="F238" t="s">
        <v>770</v>
      </c>
      <c r="G238" t="s">
        <v>771</v>
      </c>
      <c r="H238" t="s">
        <v>782</v>
      </c>
      <c r="I238" t="s">
        <v>781</v>
      </c>
      <c r="J238" t="s">
        <v>783</v>
      </c>
      <c r="K238" s="3">
        <v>0.4789714285714286</v>
      </c>
      <c r="L238" t="s">
        <v>156</v>
      </c>
      <c r="M238">
        <v>2016</v>
      </c>
      <c r="O238" s="3">
        <v>1</v>
      </c>
      <c r="P238" s="3" t="s">
        <v>651</v>
      </c>
      <c r="T238" s="3">
        <v>10</v>
      </c>
      <c r="V238" s="3">
        <v>6.1</v>
      </c>
      <c r="X238" s="3">
        <v>30.39</v>
      </c>
      <c r="Y238" s="67">
        <v>7.0000000000000001E-3</v>
      </c>
      <c r="Z238" s="6">
        <f t="shared" si="35"/>
        <v>70</v>
      </c>
      <c r="AD238" s="3">
        <v>1195</v>
      </c>
      <c r="AE238" s="3">
        <v>1491</v>
      </c>
      <c r="AF238" s="3">
        <v>358</v>
      </c>
      <c r="AG238" s="3">
        <v>1881</v>
      </c>
      <c r="AH238" s="3">
        <v>2686</v>
      </c>
      <c r="AI238" s="84">
        <f t="shared" si="34"/>
        <v>0.8014755197853789</v>
      </c>
      <c r="AJ238" s="84">
        <f t="shared" si="30"/>
        <v>940.5</v>
      </c>
      <c r="AK238" s="84">
        <f t="shared" si="31"/>
        <v>597.5</v>
      </c>
      <c r="AL238" s="84">
        <f t="shared" si="32"/>
        <v>745.5</v>
      </c>
      <c r="AM238" s="84">
        <f t="shared" si="33"/>
        <v>0.8014755197853789</v>
      </c>
    </row>
    <row r="239" spans="1:48" x14ac:dyDescent="0.25">
      <c r="A239" t="s">
        <v>216</v>
      </c>
      <c r="B239" t="s">
        <v>643</v>
      </c>
      <c r="C239" t="str">
        <f t="shared" si="28"/>
        <v>MATRA-2016</v>
      </c>
      <c r="D239" t="s">
        <v>770</v>
      </c>
      <c r="E239" t="s">
        <v>771</v>
      </c>
      <c r="F239" t="s">
        <v>770</v>
      </c>
      <c r="G239" t="s">
        <v>771</v>
      </c>
      <c r="H239" t="s">
        <v>782</v>
      </c>
      <c r="I239" t="s">
        <v>781</v>
      </c>
      <c r="J239" t="s">
        <v>783</v>
      </c>
      <c r="K239" s="3">
        <v>0.4789714285714286</v>
      </c>
      <c r="L239" t="s">
        <v>399</v>
      </c>
      <c r="M239">
        <v>2016</v>
      </c>
      <c r="O239" s="3">
        <v>1</v>
      </c>
      <c r="P239" s="3" t="s">
        <v>651</v>
      </c>
      <c r="T239" s="3">
        <v>10</v>
      </c>
      <c r="V239" s="3">
        <v>5.9</v>
      </c>
      <c r="X239" s="3">
        <v>25.55</v>
      </c>
      <c r="Y239" s="67">
        <v>7.0000000000000001E-3</v>
      </c>
      <c r="Z239" s="6">
        <f t="shared" si="35"/>
        <v>70</v>
      </c>
      <c r="AD239" s="3">
        <v>1094</v>
      </c>
      <c r="AE239" s="3">
        <v>1345</v>
      </c>
      <c r="AF239" s="3">
        <v>108</v>
      </c>
      <c r="AG239" s="3">
        <v>1591</v>
      </c>
      <c r="AH239" s="3">
        <v>2439</v>
      </c>
      <c r="AI239" s="84">
        <f t="shared" si="34"/>
        <v>0.81338289962825283</v>
      </c>
      <c r="AJ239" s="84">
        <f t="shared" si="30"/>
        <v>795.5</v>
      </c>
      <c r="AK239" s="84">
        <f t="shared" si="31"/>
        <v>547</v>
      </c>
      <c r="AL239" s="84">
        <f t="shared" si="32"/>
        <v>672.5</v>
      </c>
      <c r="AM239" s="84">
        <f t="shared" si="33"/>
        <v>0.81338289962825283</v>
      </c>
    </row>
    <row r="240" spans="1:48" s="19" customFormat="1" x14ac:dyDescent="0.25">
      <c r="A240" t="s">
        <v>216</v>
      </c>
      <c r="B240" t="s">
        <v>643</v>
      </c>
      <c r="C240" t="str">
        <f t="shared" si="28"/>
        <v>MATRA-2016</v>
      </c>
      <c r="D240" t="s">
        <v>770</v>
      </c>
      <c r="E240" t="s">
        <v>771</v>
      </c>
      <c r="F240" t="s">
        <v>770</v>
      </c>
      <c r="G240" t="s">
        <v>771</v>
      </c>
      <c r="H240" t="s">
        <v>782</v>
      </c>
      <c r="I240" t="s">
        <v>781</v>
      </c>
      <c r="J240" t="s">
        <v>783</v>
      </c>
      <c r="K240" s="3">
        <v>0.4789714285714286</v>
      </c>
      <c r="L240" t="s">
        <v>402</v>
      </c>
      <c r="M240">
        <v>2016</v>
      </c>
      <c r="N240"/>
      <c r="O240" s="3">
        <v>1</v>
      </c>
      <c r="P240" s="3" t="s">
        <v>651</v>
      </c>
      <c r="Q240" s="3"/>
      <c r="R240" s="3"/>
      <c r="S240" s="3"/>
      <c r="T240" s="3">
        <v>10</v>
      </c>
      <c r="U240" s="3"/>
      <c r="V240" s="3">
        <v>5.5</v>
      </c>
      <c r="W240" s="3"/>
      <c r="X240" s="3">
        <v>22.81</v>
      </c>
      <c r="Y240" s="67">
        <v>7.0000000000000001E-3</v>
      </c>
      <c r="Z240" s="6">
        <f t="shared" si="35"/>
        <v>70</v>
      </c>
      <c r="AA240" s="3"/>
      <c r="AB240" s="3"/>
      <c r="AC240" s="3"/>
      <c r="AD240" s="3">
        <v>886</v>
      </c>
      <c r="AE240" s="3">
        <v>1041</v>
      </c>
      <c r="AF240" s="3">
        <v>92</v>
      </c>
      <c r="AG240" s="3">
        <v>953</v>
      </c>
      <c r="AH240" s="3">
        <v>1927</v>
      </c>
      <c r="AI240" s="84">
        <f t="shared" si="34"/>
        <v>0.85110470701248797</v>
      </c>
      <c r="AJ240" s="84">
        <f t="shared" si="30"/>
        <v>476.5</v>
      </c>
      <c r="AK240" s="84">
        <f t="shared" si="31"/>
        <v>443</v>
      </c>
      <c r="AL240" s="84">
        <f t="shared" si="32"/>
        <v>520.5</v>
      </c>
      <c r="AM240" s="84">
        <f t="shared" si="33"/>
        <v>0.85110470701248797</v>
      </c>
      <c r="AN240"/>
      <c r="AO240"/>
      <c r="AP240"/>
      <c r="AQ240"/>
      <c r="AR240"/>
      <c r="AS240"/>
      <c r="AT240"/>
      <c r="AU240"/>
      <c r="AV240"/>
    </row>
    <row r="241" spans="1:48" x14ac:dyDescent="0.25">
      <c r="A241" t="s">
        <v>216</v>
      </c>
      <c r="B241" t="s">
        <v>643</v>
      </c>
      <c r="C241" t="str">
        <f t="shared" si="28"/>
        <v>MATRA-2004</v>
      </c>
      <c r="D241" t="s">
        <v>770</v>
      </c>
      <c r="E241" t="s">
        <v>771</v>
      </c>
      <c r="F241" t="s">
        <v>770</v>
      </c>
      <c r="G241" t="s">
        <v>771</v>
      </c>
      <c r="H241" t="s">
        <v>782</v>
      </c>
      <c r="I241" t="s">
        <v>781</v>
      </c>
      <c r="J241" t="s">
        <v>783</v>
      </c>
      <c r="K241" s="3">
        <v>0.4789714285714286</v>
      </c>
      <c r="L241" t="s">
        <v>400</v>
      </c>
      <c r="M241">
        <v>2004</v>
      </c>
      <c r="O241" s="3">
        <v>1</v>
      </c>
      <c r="P241" s="3" t="s">
        <v>651</v>
      </c>
      <c r="T241" s="3">
        <v>10</v>
      </c>
      <c r="V241" s="3">
        <v>5.0999999999999996</v>
      </c>
      <c r="X241" s="3">
        <v>67.209999999999994</v>
      </c>
      <c r="Y241" s="67">
        <v>7.0000000000000001E-3</v>
      </c>
      <c r="Z241" s="6">
        <f t="shared" si="35"/>
        <v>70</v>
      </c>
      <c r="AD241" s="3">
        <v>1627</v>
      </c>
      <c r="AE241" s="3">
        <v>1904</v>
      </c>
      <c r="AF241" s="3">
        <v>589</v>
      </c>
      <c r="AG241" s="3">
        <v>1985</v>
      </c>
      <c r="AH241" s="3">
        <v>3531</v>
      </c>
      <c r="AI241" s="84">
        <f t="shared" si="34"/>
        <v>0.85451680672268904</v>
      </c>
      <c r="AJ241" s="84">
        <f t="shared" si="30"/>
        <v>992.5</v>
      </c>
      <c r="AK241" s="84">
        <f t="shared" si="31"/>
        <v>813.5</v>
      </c>
      <c r="AL241" s="84">
        <f t="shared" si="32"/>
        <v>952</v>
      </c>
      <c r="AM241" s="84">
        <f t="shared" si="33"/>
        <v>0.85451680672268904</v>
      </c>
    </row>
    <row r="242" spans="1:48" x14ac:dyDescent="0.25">
      <c r="A242" t="s">
        <v>216</v>
      </c>
      <c r="B242" t="s">
        <v>643</v>
      </c>
      <c r="C242" t="str">
        <f t="shared" si="28"/>
        <v>MATRA-2004</v>
      </c>
      <c r="D242" t="s">
        <v>770</v>
      </c>
      <c r="E242" t="s">
        <v>771</v>
      </c>
      <c r="F242" t="s">
        <v>770</v>
      </c>
      <c r="G242" t="s">
        <v>771</v>
      </c>
      <c r="H242" t="s">
        <v>782</v>
      </c>
      <c r="I242" t="s">
        <v>781</v>
      </c>
      <c r="J242" t="s">
        <v>783</v>
      </c>
      <c r="K242" s="3">
        <v>0.4789714285714286</v>
      </c>
      <c r="L242" t="s">
        <v>403</v>
      </c>
      <c r="M242">
        <v>2004</v>
      </c>
      <c r="O242" s="3">
        <v>1</v>
      </c>
      <c r="P242" s="3" t="s">
        <v>651</v>
      </c>
      <c r="T242" s="3">
        <v>10</v>
      </c>
      <c r="V242" s="3">
        <v>5</v>
      </c>
      <c r="X242" s="3">
        <v>48.76</v>
      </c>
      <c r="Y242" s="67">
        <v>7.0000000000000001E-3</v>
      </c>
      <c r="Z242" s="6">
        <f t="shared" si="35"/>
        <v>70</v>
      </c>
      <c r="AD242" s="3">
        <v>1281</v>
      </c>
      <c r="AE242" s="3">
        <v>1477</v>
      </c>
      <c r="AF242" s="3">
        <v>320</v>
      </c>
      <c r="AG242" s="3">
        <v>845</v>
      </c>
      <c r="AH242" s="3">
        <v>2758</v>
      </c>
      <c r="AI242" s="84">
        <f t="shared" si="34"/>
        <v>0.86729857819905209</v>
      </c>
      <c r="AJ242" s="84">
        <f t="shared" si="30"/>
        <v>422.5</v>
      </c>
      <c r="AK242" s="84">
        <f t="shared" si="31"/>
        <v>640.5</v>
      </c>
      <c r="AL242" s="84">
        <f t="shared" si="32"/>
        <v>738.5</v>
      </c>
      <c r="AM242" s="84">
        <f t="shared" si="33"/>
        <v>0.86729857819905209</v>
      </c>
    </row>
    <row r="243" spans="1:48" s="19" customFormat="1" x14ac:dyDescent="0.25">
      <c r="A243" t="s">
        <v>216</v>
      </c>
      <c r="B243" t="s">
        <v>643</v>
      </c>
      <c r="C243" t="str">
        <f t="shared" si="28"/>
        <v>MATRA-2016</v>
      </c>
      <c r="D243" t="s">
        <v>770</v>
      </c>
      <c r="E243" t="s">
        <v>771</v>
      </c>
      <c r="F243" t="s">
        <v>770</v>
      </c>
      <c r="G243" t="s">
        <v>771</v>
      </c>
      <c r="H243" t="s">
        <v>782</v>
      </c>
      <c r="I243" t="s">
        <v>781</v>
      </c>
      <c r="J243" t="s">
        <v>783</v>
      </c>
      <c r="K243" s="3">
        <v>0.4789714285714286</v>
      </c>
      <c r="L243" t="s">
        <v>403</v>
      </c>
      <c r="M243">
        <v>2016</v>
      </c>
      <c r="N243"/>
      <c r="O243" s="3">
        <v>1</v>
      </c>
      <c r="P243" s="3" t="s">
        <v>651</v>
      </c>
      <c r="Q243" s="3"/>
      <c r="R243" s="3"/>
      <c r="S243" s="3"/>
      <c r="T243" s="3">
        <v>10</v>
      </c>
      <c r="U243" s="3"/>
      <c r="V243" s="3">
        <v>5.2</v>
      </c>
      <c r="W243" s="3"/>
      <c r="X243" s="3">
        <v>29.5</v>
      </c>
      <c r="Y243" s="67">
        <v>7.0000000000000001E-3</v>
      </c>
      <c r="Z243" s="6">
        <f t="shared" si="35"/>
        <v>70</v>
      </c>
      <c r="AA243" s="3"/>
      <c r="AB243" s="3"/>
      <c r="AC243" s="3"/>
      <c r="AD243" s="3">
        <v>839</v>
      </c>
      <c r="AE243" s="3">
        <v>958</v>
      </c>
      <c r="AF243" s="3">
        <v>135</v>
      </c>
      <c r="AG243" s="3">
        <v>1277</v>
      </c>
      <c r="AH243" s="3">
        <v>1797</v>
      </c>
      <c r="AI243" s="84">
        <f t="shared" si="34"/>
        <v>0.87578288100208768</v>
      </c>
      <c r="AJ243" s="84">
        <f t="shared" si="30"/>
        <v>638.5</v>
      </c>
      <c r="AK243" s="84">
        <f t="shared" si="31"/>
        <v>419.5</v>
      </c>
      <c r="AL243" s="84">
        <f t="shared" si="32"/>
        <v>479</v>
      </c>
      <c r="AM243" s="84">
        <f t="shared" si="33"/>
        <v>0.87578288100208768</v>
      </c>
      <c r="AN243"/>
      <c r="AO243"/>
      <c r="AP243"/>
      <c r="AQ243"/>
      <c r="AR243"/>
      <c r="AS243"/>
      <c r="AT243"/>
      <c r="AU243"/>
      <c r="AV243"/>
    </row>
    <row r="244" spans="1:48" x14ac:dyDescent="0.25">
      <c r="A244" t="s">
        <v>216</v>
      </c>
      <c r="B244" t="s">
        <v>643</v>
      </c>
      <c r="C244" t="str">
        <f t="shared" si="28"/>
        <v>MATRA-2004</v>
      </c>
      <c r="D244" t="s">
        <v>770</v>
      </c>
      <c r="E244" t="s">
        <v>771</v>
      </c>
      <c r="F244" t="s">
        <v>770</v>
      </c>
      <c r="G244" t="s">
        <v>771</v>
      </c>
      <c r="H244" t="s">
        <v>782</v>
      </c>
      <c r="I244" t="s">
        <v>781</v>
      </c>
      <c r="J244" t="s">
        <v>783</v>
      </c>
      <c r="K244" s="3">
        <v>0.4789714285714286</v>
      </c>
      <c r="L244" t="s">
        <v>404</v>
      </c>
      <c r="M244">
        <v>2004</v>
      </c>
      <c r="O244" s="3">
        <v>1</v>
      </c>
      <c r="P244" s="3" t="s">
        <v>651</v>
      </c>
      <c r="T244" s="3">
        <v>10</v>
      </c>
      <c r="V244" s="3">
        <v>4.9000000000000004</v>
      </c>
      <c r="X244" s="3">
        <v>36.49</v>
      </c>
      <c r="Y244" s="67">
        <v>7.0000000000000001E-3</v>
      </c>
      <c r="Z244" s="6">
        <f t="shared" si="35"/>
        <v>70</v>
      </c>
      <c r="AD244" s="3">
        <v>870</v>
      </c>
      <c r="AE244" s="3">
        <v>937</v>
      </c>
      <c r="AF244" s="3">
        <v>416</v>
      </c>
      <c r="AG244" s="3">
        <v>769</v>
      </c>
      <c r="AH244" s="3">
        <v>1807</v>
      </c>
      <c r="AI244" s="84">
        <f t="shared" si="34"/>
        <v>0.92849519743863396</v>
      </c>
      <c r="AJ244" s="84">
        <f t="shared" si="30"/>
        <v>384.5</v>
      </c>
      <c r="AK244" s="84">
        <f t="shared" si="31"/>
        <v>435</v>
      </c>
      <c r="AL244" s="84">
        <f t="shared" si="32"/>
        <v>468.5</v>
      </c>
      <c r="AM244" s="84">
        <f t="shared" si="33"/>
        <v>0.92849519743863396</v>
      </c>
    </row>
    <row r="245" spans="1:48" x14ac:dyDescent="0.25">
      <c r="A245" t="s">
        <v>216</v>
      </c>
      <c r="B245" t="s">
        <v>643</v>
      </c>
      <c r="C245" t="str">
        <f t="shared" si="28"/>
        <v>MATRA-2004</v>
      </c>
      <c r="D245" t="s">
        <v>770</v>
      </c>
      <c r="E245" t="s">
        <v>771</v>
      </c>
      <c r="F245" t="s">
        <v>770</v>
      </c>
      <c r="G245" t="s">
        <v>771</v>
      </c>
      <c r="H245" t="s">
        <v>782</v>
      </c>
      <c r="I245" t="s">
        <v>781</v>
      </c>
      <c r="J245" t="s">
        <v>783</v>
      </c>
      <c r="K245" s="3">
        <v>0.4789714285714286</v>
      </c>
      <c r="L245" t="s">
        <v>402</v>
      </c>
      <c r="M245">
        <v>2004</v>
      </c>
      <c r="O245" s="3">
        <v>1</v>
      </c>
      <c r="P245" s="3" t="s">
        <v>651</v>
      </c>
      <c r="T245" s="3">
        <v>10</v>
      </c>
      <c r="V245" s="3">
        <v>4.9000000000000004</v>
      </c>
      <c r="X245" s="3">
        <v>63.52</v>
      </c>
      <c r="Y245" s="67">
        <v>7.0000000000000001E-3</v>
      </c>
      <c r="Z245" s="6">
        <f t="shared" si="35"/>
        <v>70</v>
      </c>
      <c r="AD245" s="3">
        <v>1593</v>
      </c>
      <c r="AE245" s="3">
        <v>1695</v>
      </c>
      <c r="AF245" s="3">
        <v>333</v>
      </c>
      <c r="AG245" s="3">
        <v>1356</v>
      </c>
      <c r="AH245" s="3">
        <v>3288</v>
      </c>
      <c r="AI245" s="84">
        <f t="shared" si="34"/>
        <v>0.9398230088495575</v>
      </c>
      <c r="AJ245" s="84">
        <f t="shared" si="30"/>
        <v>678</v>
      </c>
      <c r="AK245" s="84">
        <f t="shared" si="31"/>
        <v>796.5</v>
      </c>
      <c r="AL245" s="84">
        <f t="shared" si="32"/>
        <v>847.5</v>
      </c>
      <c r="AM245" s="84">
        <f t="shared" si="33"/>
        <v>0.9398230088495575</v>
      </c>
    </row>
    <row r="246" spans="1:48" x14ac:dyDescent="0.25">
      <c r="A246" t="s">
        <v>207</v>
      </c>
      <c r="B246" t="s">
        <v>167</v>
      </c>
      <c r="C246" t="str">
        <f t="shared" si="28"/>
        <v>MCI026-2016</v>
      </c>
      <c r="D246" t="s">
        <v>278</v>
      </c>
      <c r="E246" t="s">
        <v>279</v>
      </c>
      <c r="F246" t="s">
        <v>278</v>
      </c>
      <c r="G246" t="s">
        <v>279</v>
      </c>
      <c r="H246" t="s">
        <v>782</v>
      </c>
      <c r="I246" t="s">
        <v>781</v>
      </c>
      <c r="J246" t="s">
        <v>783</v>
      </c>
      <c r="K246" s="3">
        <v>0.3</v>
      </c>
      <c r="L246" t="s">
        <v>167</v>
      </c>
      <c r="M246">
        <v>2016</v>
      </c>
      <c r="O246" s="3">
        <v>1</v>
      </c>
      <c r="P246" s="3" t="s">
        <v>651</v>
      </c>
      <c r="Q246" s="3" t="s">
        <v>651</v>
      </c>
      <c r="R246" s="27"/>
      <c r="S246" s="27"/>
      <c r="T246" s="3">
        <v>10</v>
      </c>
      <c r="U246" s="27"/>
      <c r="V246" s="36">
        <v>5.333333333333333</v>
      </c>
      <c r="W246" s="27"/>
      <c r="X246" s="14">
        <v>26.900000000000002</v>
      </c>
      <c r="Y246" s="3">
        <v>7.0000000000000001E-3</v>
      </c>
      <c r="Z246" s="6">
        <f t="shared" si="35"/>
        <v>70</v>
      </c>
      <c r="AA246" s="27"/>
      <c r="AB246" s="27"/>
      <c r="AC246" s="27"/>
      <c r="AD246" s="6">
        <v>647</v>
      </c>
      <c r="AE246" s="6">
        <v>762</v>
      </c>
      <c r="AF246" s="6">
        <v>92.333333333333329</v>
      </c>
      <c r="AG246" s="6">
        <v>1324.3333333333333</v>
      </c>
      <c r="AH246" s="3">
        <v>1409</v>
      </c>
      <c r="AI246" s="84">
        <f t="shared" si="34"/>
        <v>0.84908136482939633</v>
      </c>
      <c r="AJ246" s="84">
        <f t="shared" si="30"/>
        <v>662.16666666666663</v>
      </c>
      <c r="AK246" s="84">
        <f t="shared" si="31"/>
        <v>323.5</v>
      </c>
      <c r="AL246" s="84">
        <f t="shared" si="32"/>
        <v>381</v>
      </c>
      <c r="AM246" s="84">
        <f t="shared" si="33"/>
        <v>0.84908136482939633</v>
      </c>
    </row>
    <row r="247" spans="1:48" x14ac:dyDescent="0.25">
      <c r="A247" t="s">
        <v>207</v>
      </c>
      <c r="B247" t="s">
        <v>167</v>
      </c>
      <c r="C247" t="str">
        <f t="shared" si="28"/>
        <v>MCI026-2013</v>
      </c>
      <c r="D247" t="s">
        <v>278</v>
      </c>
      <c r="E247" t="s">
        <v>279</v>
      </c>
      <c r="F247" t="s">
        <v>278</v>
      </c>
      <c r="G247" t="s">
        <v>279</v>
      </c>
      <c r="H247" t="s">
        <v>782</v>
      </c>
      <c r="I247" t="s">
        <v>781</v>
      </c>
      <c r="J247" t="s">
        <v>783</v>
      </c>
      <c r="K247" s="3">
        <v>0.3</v>
      </c>
      <c r="L247" t="s">
        <v>167</v>
      </c>
      <c r="M247">
        <v>2013</v>
      </c>
      <c r="O247" s="3">
        <v>1</v>
      </c>
      <c r="P247" s="3" t="s">
        <v>651</v>
      </c>
      <c r="Q247" s="3" t="s">
        <v>651</v>
      </c>
      <c r="R247" s="27"/>
      <c r="S247" s="27"/>
      <c r="T247" s="3">
        <v>10</v>
      </c>
      <c r="U247" s="27"/>
      <c r="V247" s="36">
        <v>4.9666666666666659</v>
      </c>
      <c r="W247" s="27"/>
      <c r="X247" s="14">
        <v>31.683333333333334</v>
      </c>
      <c r="Y247" s="3">
        <v>7.0000000000000001E-3</v>
      </c>
      <c r="Z247" s="6">
        <f t="shared" si="35"/>
        <v>70</v>
      </c>
      <c r="AA247" s="27"/>
      <c r="AB247" s="27"/>
      <c r="AC247" s="27"/>
      <c r="AD247" s="6">
        <v>798.66666666666663</v>
      </c>
      <c r="AE247" s="6">
        <v>671.33333333333337</v>
      </c>
      <c r="AF247" s="6">
        <v>117.33333333333333</v>
      </c>
      <c r="AG247" s="6">
        <v>1096.6666666666667</v>
      </c>
      <c r="AH247" s="3">
        <v>1470</v>
      </c>
      <c r="AI247" s="84">
        <f t="shared" si="34"/>
        <v>1.1896722939424031</v>
      </c>
      <c r="AJ247" s="84">
        <f t="shared" si="30"/>
        <v>548.33333333333337</v>
      </c>
      <c r="AK247" s="84">
        <f t="shared" si="31"/>
        <v>399.33333333333331</v>
      </c>
      <c r="AL247" s="84">
        <f t="shared" si="32"/>
        <v>335.66666666666669</v>
      </c>
      <c r="AM247" s="84">
        <f t="shared" si="33"/>
        <v>1.1896722939424031</v>
      </c>
    </row>
    <row r="248" spans="1:48" x14ac:dyDescent="0.25">
      <c r="A248" t="s">
        <v>204</v>
      </c>
      <c r="B248" t="s">
        <v>95</v>
      </c>
      <c r="C248" t="str">
        <f t="shared" si="28"/>
        <v>Pains Bay-2016</v>
      </c>
      <c r="D248" t="s">
        <v>278</v>
      </c>
      <c r="E248" t="s">
        <v>279</v>
      </c>
      <c r="F248" t="s">
        <v>278</v>
      </c>
      <c r="G248" t="s">
        <v>279</v>
      </c>
      <c r="H248" t="s">
        <v>782</v>
      </c>
      <c r="I248" t="s">
        <v>781</v>
      </c>
      <c r="J248" t="s">
        <v>783</v>
      </c>
      <c r="K248" s="3">
        <v>0.3</v>
      </c>
      <c r="L248" t="s">
        <v>99</v>
      </c>
      <c r="M248">
        <v>2016</v>
      </c>
      <c r="N248" s="2">
        <v>42535</v>
      </c>
      <c r="O248" s="3">
        <v>2</v>
      </c>
      <c r="P248" s="3">
        <v>2</v>
      </c>
      <c r="R248" s="3">
        <v>99</v>
      </c>
      <c r="T248" s="3">
        <v>76</v>
      </c>
      <c r="V248" s="6">
        <v>5.3</v>
      </c>
      <c r="W248" s="14">
        <v>39.799999999999997</v>
      </c>
      <c r="X248" s="6">
        <v>45.1</v>
      </c>
      <c r="Y248" s="14">
        <v>0.56999999999999995</v>
      </c>
      <c r="Z248" s="6">
        <f t="shared" si="35"/>
        <v>5699.9999999999991</v>
      </c>
      <c r="AA248" s="27"/>
      <c r="AB248" s="27"/>
      <c r="AC248" s="27"/>
      <c r="AD248" s="20">
        <f>AN248*1.15</f>
        <v>3012.9999999999995</v>
      </c>
      <c r="AE248" s="15">
        <f>AP248*1.24</f>
        <v>5430.9520000000002</v>
      </c>
      <c r="AF248" s="20">
        <f>AO248*1.14</f>
        <v>978.12</v>
      </c>
      <c r="AG248" s="15">
        <f>(0.5*AQ248)+0.31</f>
        <v>12017.81</v>
      </c>
      <c r="AH248" s="3">
        <v>8443.9519999999993</v>
      </c>
      <c r="AI248" s="84">
        <f t="shared" si="34"/>
        <v>0.55478302883177744</v>
      </c>
      <c r="AJ248" s="84">
        <f t="shared" si="30"/>
        <v>6008.9049999999997</v>
      </c>
      <c r="AK248" s="84">
        <f t="shared" si="31"/>
        <v>1506.4999999999998</v>
      </c>
      <c r="AL248" s="84">
        <f t="shared" si="32"/>
        <v>2715.4760000000001</v>
      </c>
      <c r="AM248" s="84">
        <f t="shared" si="33"/>
        <v>0.55478302883177744</v>
      </c>
      <c r="AN248">
        <f>AR248*200</f>
        <v>2620</v>
      </c>
      <c r="AO248">
        <f>AS248*390</f>
        <v>858.00000000000011</v>
      </c>
      <c r="AP248">
        <f>AT248*122</f>
        <v>4379.8</v>
      </c>
      <c r="AQ248">
        <f>AU248*230</f>
        <v>24035</v>
      </c>
      <c r="AR248" s="6">
        <v>13.1</v>
      </c>
      <c r="AS248" s="6">
        <v>2.2000000000000002</v>
      </c>
      <c r="AT248" s="6">
        <v>35.9</v>
      </c>
      <c r="AU248" s="6">
        <v>104.5</v>
      </c>
    </row>
    <row r="249" spans="1:48" s="19" customFormat="1" x14ac:dyDescent="0.25">
      <c r="A249" t="s">
        <v>204</v>
      </c>
      <c r="B249" t="s">
        <v>95</v>
      </c>
      <c r="C249" t="str">
        <f t="shared" si="28"/>
        <v>Pains Bay-2011</v>
      </c>
      <c r="D249" t="s">
        <v>278</v>
      </c>
      <c r="E249" t="s">
        <v>279</v>
      </c>
      <c r="F249" t="s">
        <v>278</v>
      </c>
      <c r="G249" t="s">
        <v>279</v>
      </c>
      <c r="H249" t="s">
        <v>782</v>
      </c>
      <c r="I249" t="s">
        <v>781</v>
      </c>
      <c r="J249" t="s">
        <v>783</v>
      </c>
      <c r="K249" s="3">
        <v>0.3</v>
      </c>
      <c r="L249" t="s">
        <v>98</v>
      </c>
      <c r="M249">
        <v>2011</v>
      </c>
      <c r="N249" s="2">
        <v>40794</v>
      </c>
      <c r="O249" s="3">
        <v>2</v>
      </c>
      <c r="P249" s="3">
        <v>2</v>
      </c>
      <c r="Q249" s="3"/>
      <c r="R249" s="3">
        <v>48</v>
      </c>
      <c r="S249" s="3"/>
      <c r="T249" s="3">
        <v>39</v>
      </c>
      <c r="U249" s="3"/>
      <c r="V249" s="3">
        <v>5.3</v>
      </c>
      <c r="W249" s="3">
        <v>46.2</v>
      </c>
      <c r="X249" s="3">
        <v>42.6</v>
      </c>
      <c r="Y249" s="3">
        <v>0.51</v>
      </c>
      <c r="Z249" s="6">
        <f t="shared" si="35"/>
        <v>5100</v>
      </c>
      <c r="AA249" s="27"/>
      <c r="AB249" s="27"/>
      <c r="AC249" s="27"/>
      <c r="AD249" s="20">
        <f>AN249*1.15</f>
        <v>4070.9999999999995</v>
      </c>
      <c r="AE249" s="15">
        <f>AP249*1.24</f>
        <v>6837.8560000000007</v>
      </c>
      <c r="AF249" s="20">
        <f>AO249*1.14</f>
        <v>1022.5799999999998</v>
      </c>
      <c r="AG249" s="15">
        <f>(0.5*AQ249)+0.31</f>
        <v>11224.31</v>
      </c>
      <c r="AH249" s="3">
        <v>10908.856</v>
      </c>
      <c r="AI249" s="84">
        <f t="shared" si="34"/>
        <v>0.59536205500671546</v>
      </c>
      <c r="AJ249" s="84">
        <f t="shared" si="30"/>
        <v>5612.1549999999997</v>
      </c>
      <c r="AK249" s="84">
        <f t="shared" si="31"/>
        <v>2035.4999999999998</v>
      </c>
      <c r="AL249" s="84">
        <f t="shared" si="32"/>
        <v>3418.9280000000003</v>
      </c>
      <c r="AM249" s="84">
        <f t="shared" si="33"/>
        <v>0.59536205500671546</v>
      </c>
      <c r="AN249">
        <f>AR249*200</f>
        <v>3540</v>
      </c>
      <c r="AO249">
        <f>AS249*390</f>
        <v>896.99999999999989</v>
      </c>
      <c r="AP249">
        <f>AT249*122</f>
        <v>5514.4000000000005</v>
      </c>
      <c r="AQ249">
        <f>AU249*230</f>
        <v>22448</v>
      </c>
      <c r="AR249" s="3">
        <v>17.7</v>
      </c>
      <c r="AS249" s="3">
        <v>2.2999999999999998</v>
      </c>
      <c r="AT249" s="3">
        <v>45.2</v>
      </c>
      <c r="AU249" s="3">
        <v>97.6</v>
      </c>
      <c r="AV249"/>
    </row>
    <row r="250" spans="1:48" x14ac:dyDescent="0.25">
      <c r="A250" t="s">
        <v>204</v>
      </c>
      <c r="B250" t="s">
        <v>95</v>
      </c>
      <c r="C250" t="str">
        <f t="shared" si="28"/>
        <v>Pains Bay-2011</v>
      </c>
      <c r="D250" t="s">
        <v>278</v>
      </c>
      <c r="E250" t="s">
        <v>279</v>
      </c>
      <c r="F250" t="s">
        <v>278</v>
      </c>
      <c r="G250" t="s">
        <v>279</v>
      </c>
      <c r="H250" t="s">
        <v>782</v>
      </c>
      <c r="I250" t="s">
        <v>781</v>
      </c>
      <c r="J250" t="s">
        <v>783</v>
      </c>
      <c r="K250" s="3">
        <v>0.3</v>
      </c>
      <c r="L250" t="s">
        <v>98</v>
      </c>
      <c r="M250">
        <v>2011</v>
      </c>
      <c r="N250" s="2">
        <v>40794</v>
      </c>
      <c r="O250" s="3">
        <v>3</v>
      </c>
      <c r="P250" s="3">
        <v>3</v>
      </c>
      <c r="R250" s="3">
        <v>99</v>
      </c>
      <c r="T250" s="3">
        <v>73.5</v>
      </c>
      <c r="V250" s="3">
        <v>5.3</v>
      </c>
      <c r="W250" s="3">
        <v>25</v>
      </c>
      <c r="X250" s="3">
        <v>29.9</v>
      </c>
      <c r="Y250" s="3">
        <v>0.28000000000000003</v>
      </c>
      <c r="Z250" s="6">
        <f t="shared" si="35"/>
        <v>2800.0000000000005</v>
      </c>
      <c r="AA250" s="27"/>
      <c r="AB250" s="27"/>
      <c r="AC250" s="27"/>
      <c r="AD250" s="20">
        <f>AN250*1.15</f>
        <v>2415</v>
      </c>
      <c r="AE250" s="15">
        <f>AP250*1.24</f>
        <v>3903.0239999999999</v>
      </c>
      <c r="AF250" s="20">
        <f>AO250*1.14</f>
        <v>533.52</v>
      </c>
      <c r="AG250" s="15">
        <f>(0.5*AQ250)+0.31</f>
        <v>6451.81</v>
      </c>
      <c r="AH250" s="3">
        <v>6318.0239999999994</v>
      </c>
      <c r="AI250" s="84">
        <f t="shared" si="34"/>
        <v>0.61875099922521615</v>
      </c>
      <c r="AJ250" s="84">
        <f t="shared" si="30"/>
        <v>3225.9050000000002</v>
      </c>
      <c r="AK250" s="84">
        <f t="shared" si="31"/>
        <v>1207.5</v>
      </c>
      <c r="AL250" s="84">
        <f t="shared" si="32"/>
        <v>1951.5119999999999</v>
      </c>
      <c r="AM250" s="84">
        <f t="shared" si="33"/>
        <v>0.61875099922521615</v>
      </c>
      <c r="AN250">
        <f>AR250*200</f>
        <v>2100</v>
      </c>
      <c r="AO250">
        <f>AS250*390</f>
        <v>468</v>
      </c>
      <c r="AP250">
        <f>AT250*122</f>
        <v>3147.6</v>
      </c>
      <c r="AQ250">
        <f>AU250*230</f>
        <v>12903</v>
      </c>
      <c r="AR250" s="3">
        <v>10.5</v>
      </c>
      <c r="AS250" s="3">
        <v>1.2</v>
      </c>
      <c r="AT250" s="3">
        <v>25.8</v>
      </c>
      <c r="AU250" s="3">
        <v>56.1</v>
      </c>
    </row>
    <row r="251" spans="1:48" x14ac:dyDescent="0.25">
      <c r="A251" t="s">
        <v>204</v>
      </c>
      <c r="B251" t="s">
        <v>95</v>
      </c>
      <c r="C251" t="str">
        <f t="shared" si="28"/>
        <v>Pains Bay-2011</v>
      </c>
      <c r="D251" t="s">
        <v>278</v>
      </c>
      <c r="E251" t="s">
        <v>279</v>
      </c>
      <c r="F251" t="s">
        <v>278</v>
      </c>
      <c r="G251" t="s">
        <v>279</v>
      </c>
      <c r="H251" t="s">
        <v>782</v>
      </c>
      <c r="I251" t="s">
        <v>781</v>
      </c>
      <c r="J251" t="s">
        <v>783</v>
      </c>
      <c r="K251" s="3">
        <v>0.3</v>
      </c>
      <c r="L251" t="s">
        <v>98</v>
      </c>
      <c r="M251">
        <v>2011</v>
      </c>
      <c r="N251" s="2">
        <v>40794</v>
      </c>
      <c r="O251" s="3">
        <v>1</v>
      </c>
      <c r="P251" s="3" t="s">
        <v>651</v>
      </c>
      <c r="Q251" s="3" t="s">
        <v>651</v>
      </c>
      <c r="R251" s="3">
        <v>30</v>
      </c>
      <c r="T251" s="3">
        <v>15</v>
      </c>
      <c r="V251" s="3">
        <v>5.4</v>
      </c>
      <c r="W251" s="3">
        <v>58.6</v>
      </c>
      <c r="X251" s="3">
        <v>72.7</v>
      </c>
      <c r="Y251" s="3">
        <v>0.73</v>
      </c>
      <c r="Z251" s="6">
        <f t="shared" si="35"/>
        <v>7300</v>
      </c>
      <c r="AA251" s="27"/>
      <c r="AB251" s="27"/>
      <c r="AC251" s="27"/>
      <c r="AD251" s="20">
        <f>AN251*1.15</f>
        <v>4531</v>
      </c>
      <c r="AE251" s="15">
        <f>AP251*1.24</f>
        <v>6943.7520000000004</v>
      </c>
      <c r="AF251" s="20">
        <f>AO251*1.14</f>
        <v>1422.7199999999998</v>
      </c>
      <c r="AG251" s="15">
        <f>(0.5*AQ251)+0.31</f>
        <v>14846.81</v>
      </c>
      <c r="AH251" s="3">
        <v>11474.752</v>
      </c>
      <c r="AI251" s="84">
        <f t="shared" si="34"/>
        <v>0.65252906497812702</v>
      </c>
      <c r="AJ251" s="84">
        <f t="shared" si="30"/>
        <v>7423.4049999999997</v>
      </c>
      <c r="AK251" s="84">
        <f t="shared" si="31"/>
        <v>2265.5</v>
      </c>
      <c r="AL251" s="84">
        <f t="shared" si="32"/>
        <v>3471.8760000000002</v>
      </c>
      <c r="AM251" s="84">
        <f t="shared" si="33"/>
        <v>0.65252906497812702</v>
      </c>
      <c r="AN251">
        <f>AR251*200</f>
        <v>3940</v>
      </c>
      <c r="AO251">
        <f>AS251*390</f>
        <v>1248</v>
      </c>
      <c r="AP251">
        <f>AT251*122</f>
        <v>5599.8</v>
      </c>
      <c r="AQ251">
        <f>AU251*230</f>
        <v>29693</v>
      </c>
      <c r="AR251" s="3">
        <v>19.7</v>
      </c>
      <c r="AS251" s="3">
        <v>3.2</v>
      </c>
      <c r="AT251" s="3">
        <v>45.9</v>
      </c>
      <c r="AU251" s="3">
        <v>129.1</v>
      </c>
    </row>
    <row r="252" spans="1:48" x14ac:dyDescent="0.25">
      <c r="A252" t="s">
        <v>204</v>
      </c>
      <c r="B252" t="s">
        <v>95</v>
      </c>
      <c r="C252" t="str">
        <f t="shared" si="28"/>
        <v>Pains Bay-2016</v>
      </c>
      <c r="D252" t="s">
        <v>278</v>
      </c>
      <c r="E252" t="s">
        <v>279</v>
      </c>
      <c r="F252" t="s">
        <v>278</v>
      </c>
      <c r="G252" t="s">
        <v>279</v>
      </c>
      <c r="H252" t="s">
        <v>782</v>
      </c>
      <c r="I252" t="s">
        <v>781</v>
      </c>
      <c r="J252" t="s">
        <v>783</v>
      </c>
      <c r="K252" s="3">
        <v>0.3</v>
      </c>
      <c r="L252" t="s">
        <v>99</v>
      </c>
      <c r="M252">
        <v>2016</v>
      </c>
      <c r="N252" s="2">
        <v>42535</v>
      </c>
      <c r="O252" s="3">
        <v>1</v>
      </c>
      <c r="P252" s="3" t="s">
        <v>651</v>
      </c>
      <c r="Q252" s="3" t="s">
        <v>651</v>
      </c>
      <c r="R252" s="3">
        <v>53</v>
      </c>
      <c r="T252" s="3">
        <v>25</v>
      </c>
      <c r="V252" s="6">
        <v>5.2</v>
      </c>
      <c r="W252" s="14">
        <v>50.9</v>
      </c>
      <c r="X252" s="6">
        <v>52.6</v>
      </c>
      <c r="Y252" s="14">
        <v>0.88</v>
      </c>
      <c r="Z252" s="6">
        <f t="shared" si="35"/>
        <v>8800</v>
      </c>
      <c r="AA252" s="27"/>
      <c r="AB252" s="27"/>
      <c r="AC252" s="27"/>
      <c r="AD252" s="20">
        <f>AN252*1.15</f>
        <v>4669</v>
      </c>
      <c r="AE252" s="15">
        <f>AP252*1.24</f>
        <v>5960.4319999999998</v>
      </c>
      <c r="AF252" s="20">
        <f>AO252*1.14</f>
        <v>1645.0199999999998</v>
      </c>
      <c r="AG252" s="15">
        <f>(0.5*AQ252)+0.31</f>
        <v>13547.31</v>
      </c>
      <c r="AH252" s="3">
        <v>10629.432000000001</v>
      </c>
      <c r="AI252" s="84">
        <f t="shared" si="34"/>
        <v>0.78333248328309091</v>
      </c>
      <c r="AJ252" s="84">
        <f t="shared" si="30"/>
        <v>6773.6549999999997</v>
      </c>
      <c r="AK252" s="84">
        <f t="shared" si="31"/>
        <v>2334.5</v>
      </c>
      <c r="AL252" s="84">
        <f t="shared" si="32"/>
        <v>2980.2159999999999</v>
      </c>
      <c r="AM252" s="84">
        <f t="shared" si="33"/>
        <v>0.78333248328309091</v>
      </c>
      <c r="AN252">
        <f>AR252*200</f>
        <v>4060</v>
      </c>
      <c r="AO252">
        <f>AS252*390</f>
        <v>1443</v>
      </c>
      <c r="AP252">
        <f>AT252*122</f>
        <v>4806.8</v>
      </c>
      <c r="AQ252">
        <f>AU252*230</f>
        <v>27094</v>
      </c>
      <c r="AR252" s="6">
        <v>20.3</v>
      </c>
      <c r="AS252" s="6">
        <v>3.7</v>
      </c>
      <c r="AT252" s="6">
        <v>39.4</v>
      </c>
      <c r="AU252" s="6">
        <v>117.8</v>
      </c>
      <c r="AV252" s="30"/>
    </row>
    <row r="253" spans="1:48" x14ac:dyDescent="0.25">
      <c r="A253" t="s">
        <v>207</v>
      </c>
      <c r="B253" t="s">
        <v>164</v>
      </c>
      <c r="C253" t="str">
        <f t="shared" si="28"/>
        <v>PLD010-2013</v>
      </c>
      <c r="D253" t="s">
        <v>278</v>
      </c>
      <c r="E253" t="s">
        <v>279</v>
      </c>
      <c r="F253" t="s">
        <v>278</v>
      </c>
      <c r="G253" t="s">
        <v>279</v>
      </c>
      <c r="H253" t="s">
        <v>782</v>
      </c>
      <c r="I253" t="s">
        <v>781</v>
      </c>
      <c r="J253" t="s">
        <v>783</v>
      </c>
      <c r="K253" s="3">
        <v>0.3</v>
      </c>
      <c r="L253" t="s">
        <v>164</v>
      </c>
      <c r="M253">
        <v>2013</v>
      </c>
      <c r="O253" s="3">
        <v>1</v>
      </c>
      <c r="P253" s="3" t="s">
        <v>651</v>
      </c>
      <c r="Q253" s="3" t="s">
        <v>651</v>
      </c>
      <c r="R253" s="27"/>
      <c r="S253" s="27"/>
      <c r="T253" s="3">
        <v>10</v>
      </c>
      <c r="U253" s="27"/>
      <c r="V253" s="36">
        <v>6.833333333333333</v>
      </c>
      <c r="W253" s="27"/>
      <c r="X253" s="14">
        <v>16.049999999999997</v>
      </c>
      <c r="Y253" s="3">
        <v>2.1166666666666664E-3</v>
      </c>
      <c r="Z253" s="6">
        <f t="shared" si="35"/>
        <v>21.166666666666664</v>
      </c>
      <c r="AA253" s="27"/>
      <c r="AB253" s="27"/>
      <c r="AC253" s="27"/>
      <c r="AD253" s="6">
        <v>460.33333333333331</v>
      </c>
      <c r="AE253" s="6">
        <v>329.66666666666669</v>
      </c>
      <c r="AF253" s="6">
        <v>153</v>
      </c>
      <c r="AG253" s="6">
        <v>1883.6666666666667</v>
      </c>
      <c r="AH253" s="3">
        <v>790</v>
      </c>
      <c r="AI253" s="84">
        <f t="shared" si="34"/>
        <v>1.3963599595551059</v>
      </c>
      <c r="AJ253" s="84">
        <f t="shared" si="30"/>
        <v>941.83333333333337</v>
      </c>
      <c r="AK253" s="84">
        <f t="shared" si="31"/>
        <v>230.16666666666666</v>
      </c>
      <c r="AL253" s="84">
        <f t="shared" si="32"/>
        <v>164.83333333333334</v>
      </c>
      <c r="AM253" s="84">
        <f t="shared" si="33"/>
        <v>1.3963599595551059</v>
      </c>
    </row>
    <row r="254" spans="1:48" x14ac:dyDescent="0.25">
      <c r="A254" t="s">
        <v>207</v>
      </c>
      <c r="B254" t="s">
        <v>164</v>
      </c>
      <c r="C254" t="str">
        <f t="shared" si="28"/>
        <v>PLD010-2016</v>
      </c>
      <c r="D254" t="s">
        <v>278</v>
      </c>
      <c r="E254" t="s">
        <v>279</v>
      </c>
      <c r="F254" t="s">
        <v>278</v>
      </c>
      <c r="G254" t="s">
        <v>279</v>
      </c>
      <c r="H254" t="s">
        <v>782</v>
      </c>
      <c r="I254" t="s">
        <v>781</v>
      </c>
      <c r="J254" t="s">
        <v>783</v>
      </c>
      <c r="K254" s="3">
        <v>0.3</v>
      </c>
      <c r="L254" t="s">
        <v>164</v>
      </c>
      <c r="M254">
        <v>2016</v>
      </c>
      <c r="O254" s="3">
        <v>1</v>
      </c>
      <c r="P254" s="3" t="s">
        <v>651</v>
      </c>
      <c r="Q254" s="3" t="s">
        <v>651</v>
      </c>
      <c r="R254" s="27"/>
      <c r="S254" s="27"/>
      <c r="T254" s="3">
        <v>10</v>
      </c>
      <c r="U254" s="27"/>
      <c r="V254" s="36">
        <v>6.7</v>
      </c>
      <c r="W254" s="27"/>
      <c r="X254" s="14">
        <v>34.383333333333333</v>
      </c>
      <c r="Y254" s="3">
        <v>6.566666666666666E-3</v>
      </c>
      <c r="Z254" s="6">
        <f t="shared" si="35"/>
        <v>65.666666666666657</v>
      </c>
      <c r="AA254" s="27"/>
      <c r="AB254" s="27"/>
      <c r="AC254" s="27"/>
      <c r="AD254" s="6">
        <v>1555.6666666666667</v>
      </c>
      <c r="AE254" s="6">
        <v>929.66666666666663</v>
      </c>
      <c r="AF254" s="6">
        <v>377.33333333333331</v>
      </c>
      <c r="AG254" s="6">
        <v>3382.6666666666665</v>
      </c>
      <c r="AH254" s="3">
        <v>2485.3333333333335</v>
      </c>
      <c r="AI254" s="84">
        <f t="shared" si="34"/>
        <v>1.6733596271064899</v>
      </c>
      <c r="AJ254" s="84">
        <f t="shared" si="30"/>
        <v>1691.3333333333333</v>
      </c>
      <c r="AK254" s="84">
        <f t="shared" si="31"/>
        <v>777.83333333333337</v>
      </c>
      <c r="AL254" s="84">
        <f t="shared" si="32"/>
        <v>464.83333333333331</v>
      </c>
      <c r="AM254" s="84">
        <f t="shared" si="33"/>
        <v>1.6733596271064899</v>
      </c>
    </row>
    <row r="255" spans="1:48" x14ac:dyDescent="0.25">
      <c r="A255" t="s">
        <v>208</v>
      </c>
      <c r="B255" t="s">
        <v>218</v>
      </c>
      <c r="C255" t="str">
        <f t="shared" si="28"/>
        <v>Poor Ridge-2022</v>
      </c>
      <c r="D255" t="s">
        <v>275</v>
      </c>
      <c r="E255" t="s">
        <v>769</v>
      </c>
      <c r="F255" t="s">
        <v>275</v>
      </c>
      <c r="G255" t="s">
        <v>769</v>
      </c>
      <c r="H255" t="s">
        <v>778</v>
      </c>
      <c r="I255" t="s">
        <v>781</v>
      </c>
      <c r="J255" t="s">
        <v>780</v>
      </c>
      <c r="K255" s="3">
        <v>0.4</v>
      </c>
      <c r="L255" t="s">
        <v>80</v>
      </c>
      <c r="M255">
        <v>2022</v>
      </c>
      <c r="O255" s="3">
        <v>1</v>
      </c>
      <c r="P255" s="3" t="s">
        <v>651</v>
      </c>
      <c r="Q255" s="3" t="s">
        <v>617</v>
      </c>
      <c r="S255" s="3">
        <v>5</v>
      </c>
      <c r="T255" s="3">
        <v>12.7</v>
      </c>
      <c r="V255" s="3">
        <v>5.8</v>
      </c>
      <c r="W255" s="3">
        <v>0.41</v>
      </c>
      <c r="X255" s="3">
        <v>13.32</v>
      </c>
      <c r="Y255" s="67">
        <v>6.7499999999999999E-3</v>
      </c>
      <c r="Z255" s="6">
        <f t="shared" si="35"/>
        <v>67.5</v>
      </c>
      <c r="AA255" s="3">
        <v>5.9</v>
      </c>
      <c r="AB255" s="25">
        <v>18.84</v>
      </c>
      <c r="AC255" s="3">
        <v>314.32</v>
      </c>
      <c r="AD255" s="3">
        <v>1322</v>
      </c>
      <c r="AE255" s="3">
        <v>241</v>
      </c>
      <c r="AF255" s="3">
        <v>13</v>
      </c>
      <c r="AG255" s="3">
        <v>252</v>
      </c>
      <c r="AH255" s="3">
        <v>1563</v>
      </c>
      <c r="AI255" s="84">
        <f t="shared" si="34"/>
        <v>5.4854771784232366</v>
      </c>
      <c r="AJ255" s="84">
        <f t="shared" si="30"/>
        <v>126</v>
      </c>
      <c r="AK255" s="84">
        <f t="shared" si="31"/>
        <v>661</v>
      </c>
      <c r="AL255" s="84">
        <f t="shared" si="32"/>
        <v>120.5</v>
      </c>
      <c r="AM255" s="84">
        <f t="shared" si="33"/>
        <v>5.4854771784232366</v>
      </c>
      <c r="AV255" t="s">
        <v>129</v>
      </c>
    </row>
    <row r="256" spans="1:48" s="19" customFormat="1" x14ac:dyDescent="0.25">
      <c r="A256" t="s">
        <v>208</v>
      </c>
      <c r="B256" t="s">
        <v>218</v>
      </c>
      <c r="C256" t="str">
        <f t="shared" si="28"/>
        <v>Poor Ridge-2022</v>
      </c>
      <c r="D256" t="s">
        <v>275</v>
      </c>
      <c r="E256" t="s">
        <v>769</v>
      </c>
      <c r="F256" t="s">
        <v>275</v>
      </c>
      <c r="G256" t="s">
        <v>769</v>
      </c>
      <c r="H256" t="s">
        <v>778</v>
      </c>
      <c r="I256" t="s">
        <v>781</v>
      </c>
      <c r="J256" t="s">
        <v>780</v>
      </c>
      <c r="K256" s="3">
        <v>0.4</v>
      </c>
      <c r="L256" t="s">
        <v>80</v>
      </c>
      <c r="M256">
        <v>2022</v>
      </c>
      <c r="N256"/>
      <c r="O256" s="3">
        <v>1</v>
      </c>
      <c r="P256" s="3" t="s">
        <v>651</v>
      </c>
      <c r="Q256" s="3" t="s">
        <v>614</v>
      </c>
      <c r="R256" s="3"/>
      <c r="S256" s="3">
        <v>10</v>
      </c>
      <c r="T256" s="3">
        <v>25.4</v>
      </c>
      <c r="U256" s="3"/>
      <c r="V256" s="3">
        <v>6.2</v>
      </c>
      <c r="W256" s="3">
        <v>0.38</v>
      </c>
      <c r="X256" s="3">
        <v>15.19</v>
      </c>
      <c r="Y256" s="67">
        <v>6.4000000000000003E-3</v>
      </c>
      <c r="Z256" s="6">
        <f t="shared" si="35"/>
        <v>64</v>
      </c>
      <c r="AA256" s="3">
        <v>7.9</v>
      </c>
      <c r="AB256" s="25">
        <v>83.93</v>
      </c>
      <c r="AC256" s="3">
        <v>255.93</v>
      </c>
      <c r="AD256" s="3">
        <v>1827</v>
      </c>
      <c r="AE256" s="3">
        <v>264</v>
      </c>
      <c r="AF256" s="3">
        <v>15</v>
      </c>
      <c r="AG256" s="3">
        <v>277</v>
      </c>
      <c r="AH256" s="3">
        <v>2091</v>
      </c>
      <c r="AI256" s="84">
        <f t="shared" si="34"/>
        <v>6.9204545454545459</v>
      </c>
      <c r="AJ256" s="84">
        <f t="shared" si="30"/>
        <v>138.5</v>
      </c>
      <c r="AK256" s="84">
        <f t="shared" si="31"/>
        <v>913.5</v>
      </c>
      <c r="AL256" s="84">
        <f t="shared" si="32"/>
        <v>132</v>
      </c>
      <c r="AM256" s="84">
        <f t="shared" si="33"/>
        <v>6.9204545454545459</v>
      </c>
      <c r="AN256"/>
      <c r="AO256"/>
      <c r="AP256"/>
      <c r="AQ256"/>
      <c r="AR256"/>
      <c r="AS256"/>
      <c r="AT256"/>
      <c r="AU256"/>
      <c r="AV256" t="s">
        <v>129</v>
      </c>
    </row>
    <row r="257" spans="1:48" x14ac:dyDescent="0.25">
      <c r="A257" t="s">
        <v>208</v>
      </c>
      <c r="B257" t="s">
        <v>218</v>
      </c>
      <c r="C257" t="str">
        <f t="shared" si="28"/>
        <v>Poor Ridge-1988</v>
      </c>
      <c r="D257" t="s">
        <v>275</v>
      </c>
      <c r="E257" t="s">
        <v>769</v>
      </c>
      <c r="F257" t="s">
        <v>275</v>
      </c>
      <c r="G257" t="s">
        <v>769</v>
      </c>
      <c r="H257" t="s">
        <v>778</v>
      </c>
      <c r="I257" t="s">
        <v>781</v>
      </c>
      <c r="J257" t="s">
        <v>783</v>
      </c>
      <c r="K257" s="3">
        <v>0.4</v>
      </c>
      <c r="L257" t="s">
        <v>80</v>
      </c>
      <c r="M257">
        <v>1988</v>
      </c>
      <c r="O257" s="3">
        <v>1</v>
      </c>
      <c r="P257" s="3" t="s">
        <v>651</v>
      </c>
      <c r="Q257" s="3" t="s">
        <v>651</v>
      </c>
      <c r="T257" s="3">
        <v>10</v>
      </c>
      <c r="V257" s="3">
        <v>5.04</v>
      </c>
      <c r="X257" s="3">
        <v>15.42</v>
      </c>
      <c r="Z257" s="6">
        <f t="shared" si="35"/>
        <v>0</v>
      </c>
      <c r="AD257" s="3">
        <v>9686</v>
      </c>
      <c r="AE257" s="3">
        <v>1242.26</v>
      </c>
      <c r="AF257" s="3">
        <v>456.17</v>
      </c>
      <c r="AG257" s="3">
        <v>498.12</v>
      </c>
      <c r="AH257" s="3">
        <v>10928.26</v>
      </c>
      <c r="AI257" s="84">
        <f t="shared" si="34"/>
        <v>7.7970795163653346</v>
      </c>
      <c r="AJ257" s="84">
        <f t="shared" si="30"/>
        <v>249.06</v>
      </c>
      <c r="AK257" s="84">
        <f t="shared" si="31"/>
        <v>4843</v>
      </c>
      <c r="AL257" s="84">
        <f t="shared" si="32"/>
        <v>621.13</v>
      </c>
      <c r="AM257" s="84">
        <f t="shared" si="33"/>
        <v>7.7970795163653346</v>
      </c>
      <c r="AV257" t="s">
        <v>129</v>
      </c>
    </row>
    <row r="258" spans="1:48" x14ac:dyDescent="0.25">
      <c r="A258" t="s">
        <v>208</v>
      </c>
      <c r="B258" t="s">
        <v>218</v>
      </c>
      <c r="C258" t="str">
        <f t="shared" ref="C258:C321" si="36">CONCATENATE(B258,"-",M258)</f>
        <v>Poor Ridge-2022</v>
      </c>
      <c r="D258" t="s">
        <v>275</v>
      </c>
      <c r="E258" t="s">
        <v>769</v>
      </c>
      <c r="F258" t="s">
        <v>275</v>
      </c>
      <c r="G258" t="s">
        <v>769</v>
      </c>
      <c r="H258" t="s">
        <v>778</v>
      </c>
      <c r="I258" t="s">
        <v>781</v>
      </c>
      <c r="J258" t="s">
        <v>780</v>
      </c>
      <c r="K258" s="3">
        <v>0.4</v>
      </c>
      <c r="L258" t="s">
        <v>80</v>
      </c>
      <c r="M258">
        <v>2022</v>
      </c>
      <c r="O258" s="3">
        <v>3</v>
      </c>
      <c r="P258" s="3">
        <v>3</v>
      </c>
      <c r="Q258" s="3" t="s">
        <v>619</v>
      </c>
      <c r="S258" s="3">
        <v>30</v>
      </c>
      <c r="T258" s="3">
        <v>76.2</v>
      </c>
      <c r="V258" s="3">
        <v>7.1</v>
      </c>
      <c r="W258" s="3">
        <v>0.12</v>
      </c>
      <c r="X258" s="3">
        <v>2.99</v>
      </c>
      <c r="Y258" s="67">
        <v>1.4499999999999999E-3</v>
      </c>
      <c r="Z258" s="6">
        <f t="shared" ref="Z258:Z273" si="37">Y258*10000</f>
        <v>14.499999999999998</v>
      </c>
      <c r="AA258" s="3">
        <v>0.6</v>
      </c>
      <c r="AB258" s="25">
        <v>33.5</v>
      </c>
      <c r="AC258" s="3">
        <v>128.18</v>
      </c>
      <c r="AD258" s="3">
        <v>405</v>
      </c>
      <c r="AE258" s="3">
        <v>51</v>
      </c>
      <c r="AF258" s="3">
        <v>8</v>
      </c>
      <c r="AG258" s="3">
        <v>89</v>
      </c>
      <c r="AH258" s="3">
        <v>456</v>
      </c>
      <c r="AI258" s="84">
        <f t="shared" si="34"/>
        <v>7.9411764705882355</v>
      </c>
      <c r="AJ258" s="84">
        <f t="shared" si="30"/>
        <v>44.5</v>
      </c>
      <c r="AK258" s="84">
        <f t="shared" si="31"/>
        <v>202.5</v>
      </c>
      <c r="AL258" s="84">
        <f t="shared" si="32"/>
        <v>25.5</v>
      </c>
      <c r="AM258" s="84">
        <f t="shared" si="33"/>
        <v>7.9411764705882355</v>
      </c>
      <c r="AV258" t="s">
        <v>129</v>
      </c>
    </row>
    <row r="259" spans="1:48" x14ac:dyDescent="0.25">
      <c r="A259" t="s">
        <v>208</v>
      </c>
      <c r="B259" t="s">
        <v>218</v>
      </c>
      <c r="C259" t="str">
        <f t="shared" si="36"/>
        <v>Poor Ridge-2022</v>
      </c>
      <c r="D259" t="s">
        <v>275</v>
      </c>
      <c r="E259" t="s">
        <v>769</v>
      </c>
      <c r="F259" t="s">
        <v>275</v>
      </c>
      <c r="G259" t="s">
        <v>769</v>
      </c>
      <c r="H259" t="s">
        <v>778</v>
      </c>
      <c r="I259" t="s">
        <v>781</v>
      </c>
      <c r="J259" t="s">
        <v>780</v>
      </c>
      <c r="K259" s="3">
        <v>0.4</v>
      </c>
      <c r="L259" t="s">
        <v>80</v>
      </c>
      <c r="M259">
        <v>2022</v>
      </c>
      <c r="O259" s="3">
        <v>1</v>
      </c>
      <c r="P259" s="3" t="s">
        <v>651</v>
      </c>
      <c r="Q259" s="3" t="s">
        <v>618</v>
      </c>
      <c r="S259" s="3">
        <v>20</v>
      </c>
      <c r="T259" s="3">
        <v>50.8</v>
      </c>
      <c r="V259" s="3">
        <v>6.5</v>
      </c>
      <c r="W259" s="3">
        <v>0.24</v>
      </c>
      <c r="X259" s="3">
        <v>12.5</v>
      </c>
      <c r="Y259" s="67">
        <v>5.7999999999999996E-3</v>
      </c>
      <c r="Z259" s="6">
        <f t="shared" si="37"/>
        <v>57.999999999999993</v>
      </c>
      <c r="AA259" s="3">
        <v>6</v>
      </c>
      <c r="AB259" s="25">
        <v>20.78</v>
      </c>
      <c r="AC259" s="3">
        <v>175.26</v>
      </c>
      <c r="AD259" s="3">
        <v>1688</v>
      </c>
      <c r="AE259" s="3">
        <v>196</v>
      </c>
      <c r="AF259" s="3">
        <v>12</v>
      </c>
      <c r="AG259" s="3">
        <v>195</v>
      </c>
      <c r="AH259" s="3">
        <v>1884</v>
      </c>
      <c r="AI259" s="84">
        <f t="shared" si="34"/>
        <v>8.612244897959183</v>
      </c>
      <c r="AJ259" s="84">
        <f t="shared" ref="AJ259:AJ321" si="38">AG259/2</f>
        <v>97.5</v>
      </c>
      <c r="AK259" s="84">
        <f t="shared" ref="AK259:AK321" si="39">AD259/2</f>
        <v>844</v>
      </c>
      <c r="AL259" s="84">
        <f t="shared" ref="AL259:AL321" si="40">AE259/2</f>
        <v>98</v>
      </c>
      <c r="AM259" s="84">
        <f t="shared" ref="AM259:AM321" si="41">AK259/AL259</f>
        <v>8.612244897959183</v>
      </c>
      <c r="AV259" t="s">
        <v>129</v>
      </c>
    </row>
    <row r="260" spans="1:48" x14ac:dyDescent="0.25">
      <c r="A260" t="s">
        <v>216</v>
      </c>
      <c r="B260" t="s">
        <v>644</v>
      </c>
      <c r="C260" t="str">
        <f t="shared" si="36"/>
        <v>PPFOR-2016</v>
      </c>
      <c r="D260" t="s">
        <v>275</v>
      </c>
      <c r="E260" t="s">
        <v>769</v>
      </c>
      <c r="F260" t="s">
        <v>275</v>
      </c>
      <c r="G260" t="s">
        <v>769</v>
      </c>
      <c r="H260" t="s">
        <v>784</v>
      </c>
      <c r="I260" t="s">
        <v>781</v>
      </c>
      <c r="J260" t="s">
        <v>780</v>
      </c>
      <c r="K260" s="3">
        <v>0.39188571428571434</v>
      </c>
      <c r="L260" t="s">
        <v>411</v>
      </c>
      <c r="M260">
        <v>2016</v>
      </c>
      <c r="O260" s="3">
        <v>1</v>
      </c>
      <c r="P260" s="3" t="s">
        <v>651</v>
      </c>
      <c r="T260" s="3">
        <v>10</v>
      </c>
      <c r="V260" s="3">
        <v>5.0999999999999996</v>
      </c>
      <c r="X260" s="3">
        <v>19.63</v>
      </c>
      <c r="Y260" s="67">
        <v>7.0000000000000001E-3</v>
      </c>
      <c r="Z260" s="6">
        <f t="shared" si="37"/>
        <v>70</v>
      </c>
      <c r="AD260" s="3">
        <v>421</v>
      </c>
      <c r="AE260" s="3">
        <v>592</v>
      </c>
      <c r="AF260" s="3">
        <v>81</v>
      </c>
      <c r="AG260" s="3">
        <v>502</v>
      </c>
      <c r="AH260" s="3">
        <v>1013</v>
      </c>
      <c r="AI260" s="84">
        <f t="shared" ref="AI260:AI323" si="42">AD260/AE260</f>
        <v>0.71114864864864868</v>
      </c>
      <c r="AJ260" s="84">
        <f t="shared" si="38"/>
        <v>251</v>
      </c>
      <c r="AK260" s="84">
        <f t="shared" si="39"/>
        <v>210.5</v>
      </c>
      <c r="AL260" s="84">
        <f t="shared" si="40"/>
        <v>296</v>
      </c>
      <c r="AM260" s="84">
        <f t="shared" si="41"/>
        <v>0.71114864864864868</v>
      </c>
    </row>
    <row r="261" spans="1:48" x14ac:dyDescent="0.25">
      <c r="A261" t="s">
        <v>216</v>
      </c>
      <c r="B261" t="s">
        <v>644</v>
      </c>
      <c r="C261" t="str">
        <f t="shared" si="36"/>
        <v>PPFOR-2016</v>
      </c>
      <c r="D261" t="s">
        <v>275</v>
      </c>
      <c r="E261" t="s">
        <v>769</v>
      </c>
      <c r="F261" t="s">
        <v>275</v>
      </c>
      <c r="G261" t="s">
        <v>769</v>
      </c>
      <c r="H261" t="s">
        <v>784</v>
      </c>
      <c r="I261" t="s">
        <v>781</v>
      </c>
      <c r="J261" t="s">
        <v>780</v>
      </c>
      <c r="K261" s="3">
        <v>0.39188571428571434</v>
      </c>
      <c r="L261" t="s">
        <v>407</v>
      </c>
      <c r="M261">
        <v>2016</v>
      </c>
      <c r="O261" s="3">
        <v>1</v>
      </c>
      <c r="P261" s="3" t="s">
        <v>651</v>
      </c>
      <c r="T261" s="3">
        <v>10</v>
      </c>
      <c r="V261" s="3">
        <v>5.2</v>
      </c>
      <c r="X261" s="3">
        <v>10.6</v>
      </c>
      <c r="Y261" s="67">
        <v>5.8500000000000002E-3</v>
      </c>
      <c r="Z261" s="6">
        <f t="shared" si="37"/>
        <v>58.5</v>
      </c>
      <c r="AD261" s="3">
        <v>230</v>
      </c>
      <c r="AE261" s="3">
        <v>321</v>
      </c>
      <c r="AF261" s="3">
        <v>74</v>
      </c>
      <c r="AG261" s="3">
        <v>289</v>
      </c>
      <c r="AH261" s="3">
        <v>551</v>
      </c>
      <c r="AI261" s="84">
        <f t="shared" si="42"/>
        <v>0.71651090342679125</v>
      </c>
      <c r="AJ261" s="84">
        <f t="shared" si="38"/>
        <v>144.5</v>
      </c>
      <c r="AK261" s="84">
        <f t="shared" si="39"/>
        <v>115</v>
      </c>
      <c r="AL261" s="84">
        <f t="shared" si="40"/>
        <v>160.5</v>
      </c>
      <c r="AM261" s="84">
        <f t="shared" si="41"/>
        <v>0.71651090342679125</v>
      </c>
    </row>
    <row r="262" spans="1:48" x14ac:dyDescent="0.25">
      <c r="A262" t="s">
        <v>216</v>
      </c>
      <c r="B262" t="s">
        <v>644</v>
      </c>
      <c r="C262" t="str">
        <f t="shared" si="36"/>
        <v>PPFOR-2016</v>
      </c>
      <c r="D262" t="s">
        <v>275</v>
      </c>
      <c r="E262" t="s">
        <v>769</v>
      </c>
      <c r="F262" t="s">
        <v>275</v>
      </c>
      <c r="G262" t="s">
        <v>769</v>
      </c>
      <c r="H262" t="s">
        <v>784</v>
      </c>
      <c r="I262" t="s">
        <v>781</v>
      </c>
      <c r="J262" t="s">
        <v>780</v>
      </c>
      <c r="K262" s="3">
        <v>0.39188571428571434</v>
      </c>
      <c r="L262" t="s">
        <v>408</v>
      </c>
      <c r="M262">
        <v>2016</v>
      </c>
      <c r="O262" s="3">
        <v>1</v>
      </c>
      <c r="P262" s="3" t="s">
        <v>651</v>
      </c>
      <c r="T262" s="3">
        <v>10</v>
      </c>
      <c r="V262" s="3">
        <v>5.2</v>
      </c>
      <c r="X262" s="3">
        <v>13.58</v>
      </c>
      <c r="Y262" s="67">
        <v>6.1500000000000001E-3</v>
      </c>
      <c r="Z262" s="6">
        <f t="shared" si="37"/>
        <v>61.5</v>
      </c>
      <c r="AD262" s="3">
        <v>329</v>
      </c>
      <c r="AE262" s="3">
        <v>435</v>
      </c>
      <c r="AF262" s="3">
        <v>98</v>
      </c>
      <c r="AG262" s="3">
        <v>347</v>
      </c>
      <c r="AH262" s="3">
        <v>764</v>
      </c>
      <c r="AI262" s="84">
        <f t="shared" si="42"/>
        <v>0.7563218390804598</v>
      </c>
      <c r="AJ262" s="84">
        <f t="shared" si="38"/>
        <v>173.5</v>
      </c>
      <c r="AK262" s="84">
        <f t="shared" si="39"/>
        <v>164.5</v>
      </c>
      <c r="AL262" s="84">
        <f t="shared" si="40"/>
        <v>217.5</v>
      </c>
      <c r="AM262" s="84">
        <f t="shared" si="41"/>
        <v>0.7563218390804598</v>
      </c>
    </row>
    <row r="263" spans="1:48" x14ac:dyDescent="0.25">
      <c r="A263" t="s">
        <v>216</v>
      </c>
      <c r="B263" t="s">
        <v>644</v>
      </c>
      <c r="C263" t="str">
        <f t="shared" si="36"/>
        <v>PPFOR-2004</v>
      </c>
      <c r="D263" t="s">
        <v>275</v>
      </c>
      <c r="E263" t="s">
        <v>769</v>
      </c>
      <c r="F263" t="s">
        <v>275</v>
      </c>
      <c r="G263" t="s">
        <v>769</v>
      </c>
      <c r="H263" t="s">
        <v>784</v>
      </c>
      <c r="I263" t="s">
        <v>781</v>
      </c>
      <c r="J263" t="s">
        <v>780</v>
      </c>
      <c r="K263" s="3">
        <v>0.39188571428571434</v>
      </c>
      <c r="L263" t="s">
        <v>408</v>
      </c>
      <c r="M263">
        <v>2004</v>
      </c>
      <c r="O263" s="3">
        <v>1</v>
      </c>
      <c r="P263" s="3" t="s">
        <v>651</v>
      </c>
      <c r="T263" s="3">
        <v>10</v>
      </c>
      <c r="V263" s="3">
        <v>4.5999999999999996</v>
      </c>
      <c r="X263" s="3">
        <v>33.869999999999997</v>
      </c>
      <c r="Y263" s="67">
        <v>6.4000000000000003E-3</v>
      </c>
      <c r="Z263" s="6">
        <f t="shared" si="37"/>
        <v>64</v>
      </c>
      <c r="AD263" s="3">
        <v>716</v>
      </c>
      <c r="AE263" s="3">
        <v>878</v>
      </c>
      <c r="AF263" s="3">
        <v>148</v>
      </c>
      <c r="AG263" s="3">
        <v>429</v>
      </c>
      <c r="AH263" s="3">
        <v>1594</v>
      </c>
      <c r="AI263" s="84">
        <f t="shared" si="42"/>
        <v>0.81548974943052388</v>
      </c>
      <c r="AJ263" s="84">
        <f t="shared" si="38"/>
        <v>214.5</v>
      </c>
      <c r="AK263" s="84">
        <f t="shared" si="39"/>
        <v>358</v>
      </c>
      <c r="AL263" s="84">
        <f t="shared" si="40"/>
        <v>439</v>
      </c>
      <c r="AM263" s="84">
        <f t="shared" si="41"/>
        <v>0.81548974943052388</v>
      </c>
    </row>
    <row r="264" spans="1:48" x14ac:dyDescent="0.25">
      <c r="A264" t="s">
        <v>216</v>
      </c>
      <c r="B264" t="s">
        <v>644</v>
      </c>
      <c r="C264" t="str">
        <f t="shared" si="36"/>
        <v>PPFOR-2016</v>
      </c>
      <c r="D264" t="s">
        <v>275</v>
      </c>
      <c r="E264" t="s">
        <v>769</v>
      </c>
      <c r="F264" t="s">
        <v>275</v>
      </c>
      <c r="G264" t="s">
        <v>769</v>
      </c>
      <c r="H264" t="s">
        <v>784</v>
      </c>
      <c r="I264" t="s">
        <v>781</v>
      </c>
      <c r="J264" t="s">
        <v>780</v>
      </c>
      <c r="K264" s="3">
        <v>0.39188571428571434</v>
      </c>
      <c r="L264" t="s">
        <v>157</v>
      </c>
      <c r="M264">
        <v>2016</v>
      </c>
      <c r="O264" s="3">
        <v>1</v>
      </c>
      <c r="P264" s="3" t="s">
        <v>651</v>
      </c>
      <c r="T264" s="3">
        <v>10</v>
      </c>
      <c r="V264" s="3">
        <v>4.8</v>
      </c>
      <c r="X264" s="3">
        <v>15.1</v>
      </c>
      <c r="Y264" s="67">
        <v>6.3E-3</v>
      </c>
      <c r="Z264" s="6">
        <f t="shared" si="37"/>
        <v>63</v>
      </c>
      <c r="AD264" s="3">
        <v>246</v>
      </c>
      <c r="AE264" s="3">
        <v>292</v>
      </c>
      <c r="AF264" s="3">
        <v>79</v>
      </c>
      <c r="AG264" s="3">
        <v>238</v>
      </c>
      <c r="AH264" s="3">
        <v>538</v>
      </c>
      <c r="AI264" s="84">
        <f t="shared" si="42"/>
        <v>0.84246575342465757</v>
      </c>
      <c r="AJ264" s="84">
        <f t="shared" si="38"/>
        <v>119</v>
      </c>
      <c r="AK264" s="84">
        <f t="shared" si="39"/>
        <v>123</v>
      </c>
      <c r="AL264" s="84">
        <f t="shared" si="40"/>
        <v>146</v>
      </c>
      <c r="AM264" s="84">
        <f t="shared" si="41"/>
        <v>0.84246575342465757</v>
      </c>
    </row>
    <row r="265" spans="1:48" x14ac:dyDescent="0.25">
      <c r="A265" t="s">
        <v>216</v>
      </c>
      <c r="B265" t="s">
        <v>644</v>
      </c>
      <c r="C265" t="str">
        <f t="shared" si="36"/>
        <v>PPFOR-2016</v>
      </c>
      <c r="D265" t="s">
        <v>275</v>
      </c>
      <c r="E265" t="s">
        <v>769</v>
      </c>
      <c r="F265" t="s">
        <v>275</v>
      </c>
      <c r="G265" t="s">
        <v>769</v>
      </c>
      <c r="H265" t="s">
        <v>784</v>
      </c>
      <c r="I265" t="s">
        <v>781</v>
      </c>
      <c r="J265" t="s">
        <v>780</v>
      </c>
      <c r="K265" s="3">
        <v>0.39188571428571434</v>
      </c>
      <c r="L265" t="s">
        <v>410</v>
      </c>
      <c r="M265">
        <v>2016</v>
      </c>
      <c r="O265" s="3">
        <v>1</v>
      </c>
      <c r="P265" s="3" t="s">
        <v>651</v>
      </c>
      <c r="T265" s="3">
        <v>10</v>
      </c>
      <c r="V265" s="3">
        <v>4.8</v>
      </c>
      <c r="X265" s="3">
        <v>12.92</v>
      </c>
      <c r="Y265" s="67">
        <v>5.5999999999999999E-3</v>
      </c>
      <c r="Z265" s="6">
        <f t="shared" si="37"/>
        <v>56</v>
      </c>
      <c r="AD265" s="3">
        <v>131</v>
      </c>
      <c r="AE265" s="3">
        <v>155</v>
      </c>
      <c r="AF265" s="3">
        <v>38</v>
      </c>
      <c r="AG265" s="3">
        <v>154</v>
      </c>
      <c r="AH265" s="3">
        <v>286</v>
      </c>
      <c r="AI265" s="84">
        <f t="shared" si="42"/>
        <v>0.84516129032258069</v>
      </c>
      <c r="AJ265" s="84">
        <f t="shared" si="38"/>
        <v>77</v>
      </c>
      <c r="AK265" s="84">
        <f t="shared" si="39"/>
        <v>65.5</v>
      </c>
      <c r="AL265" s="84">
        <f t="shared" si="40"/>
        <v>77.5</v>
      </c>
      <c r="AM265" s="84">
        <f t="shared" si="41"/>
        <v>0.84516129032258069</v>
      </c>
    </row>
    <row r="266" spans="1:48" s="19" customFormat="1" x14ac:dyDescent="0.25">
      <c r="A266" t="s">
        <v>216</v>
      </c>
      <c r="B266" t="s">
        <v>644</v>
      </c>
      <c r="C266" t="str">
        <f t="shared" si="36"/>
        <v>PPFOR-2016</v>
      </c>
      <c r="D266" t="s">
        <v>275</v>
      </c>
      <c r="E266" t="s">
        <v>769</v>
      </c>
      <c r="F266" t="s">
        <v>275</v>
      </c>
      <c r="G266" t="s">
        <v>769</v>
      </c>
      <c r="H266" t="s">
        <v>784</v>
      </c>
      <c r="I266" t="s">
        <v>781</v>
      </c>
      <c r="J266" t="s">
        <v>780</v>
      </c>
      <c r="K266" s="3">
        <v>0.39188571428571434</v>
      </c>
      <c r="L266" t="s">
        <v>409</v>
      </c>
      <c r="M266">
        <v>2016</v>
      </c>
      <c r="N266"/>
      <c r="O266" s="3">
        <v>1</v>
      </c>
      <c r="P266" s="3" t="s">
        <v>651</v>
      </c>
      <c r="Q266" s="3"/>
      <c r="R266" s="3"/>
      <c r="S266" s="3"/>
      <c r="T266" s="3">
        <v>10</v>
      </c>
      <c r="U266" s="3"/>
      <c r="V266" s="3">
        <v>5.4</v>
      </c>
      <c r="W266" s="3"/>
      <c r="X266" s="3">
        <v>8.57</v>
      </c>
      <c r="Y266" s="67">
        <v>4.7999999999999996E-3</v>
      </c>
      <c r="Z266" s="6">
        <f t="shared" si="37"/>
        <v>47.999999999999993</v>
      </c>
      <c r="AA266" s="3"/>
      <c r="AB266" s="3"/>
      <c r="AC266" s="3"/>
      <c r="AD266" s="3">
        <v>222</v>
      </c>
      <c r="AE266" s="3">
        <v>261</v>
      </c>
      <c r="AF266" s="3">
        <v>68</v>
      </c>
      <c r="AG266" s="3">
        <v>229</v>
      </c>
      <c r="AH266" s="3">
        <v>483</v>
      </c>
      <c r="AI266" s="84">
        <f t="shared" si="42"/>
        <v>0.85057471264367812</v>
      </c>
      <c r="AJ266" s="84">
        <f t="shared" si="38"/>
        <v>114.5</v>
      </c>
      <c r="AK266" s="84">
        <f t="shared" si="39"/>
        <v>111</v>
      </c>
      <c r="AL266" s="84">
        <f t="shared" si="40"/>
        <v>130.5</v>
      </c>
      <c r="AM266" s="84">
        <f t="shared" si="41"/>
        <v>0.85057471264367812</v>
      </c>
      <c r="AN266"/>
      <c r="AO266"/>
      <c r="AP266"/>
      <c r="AQ266"/>
      <c r="AR266"/>
      <c r="AS266"/>
      <c r="AT266"/>
      <c r="AU266"/>
      <c r="AV266"/>
    </row>
    <row r="267" spans="1:48" x14ac:dyDescent="0.25">
      <c r="A267" t="s">
        <v>216</v>
      </c>
      <c r="B267" t="s">
        <v>644</v>
      </c>
      <c r="C267" t="str">
        <f t="shared" si="36"/>
        <v>PPFOR-2016</v>
      </c>
      <c r="D267" t="s">
        <v>275</v>
      </c>
      <c r="E267" t="s">
        <v>769</v>
      </c>
      <c r="F267" t="s">
        <v>275</v>
      </c>
      <c r="G267" t="s">
        <v>769</v>
      </c>
      <c r="H267" t="s">
        <v>784</v>
      </c>
      <c r="I267" t="s">
        <v>781</v>
      </c>
      <c r="J267" t="s">
        <v>780</v>
      </c>
      <c r="K267" s="3">
        <v>0.39188571428571434</v>
      </c>
      <c r="L267" t="s">
        <v>406</v>
      </c>
      <c r="M267">
        <v>2016</v>
      </c>
      <c r="O267" s="3">
        <v>1</v>
      </c>
      <c r="P267" s="3" t="s">
        <v>651</v>
      </c>
      <c r="T267" s="3">
        <v>10</v>
      </c>
      <c r="V267" s="3">
        <v>5.0999999999999996</v>
      </c>
      <c r="X267" s="3">
        <v>16.38</v>
      </c>
      <c r="Y267" s="67">
        <v>6.3499999999999997E-3</v>
      </c>
      <c r="Z267" s="6">
        <f t="shared" si="37"/>
        <v>63.5</v>
      </c>
      <c r="AD267" s="3">
        <v>413</v>
      </c>
      <c r="AE267" s="3">
        <v>484</v>
      </c>
      <c r="AF267" s="3">
        <v>113</v>
      </c>
      <c r="AG267" s="3">
        <v>512</v>
      </c>
      <c r="AH267" s="3">
        <v>897</v>
      </c>
      <c r="AI267" s="84">
        <f t="shared" si="42"/>
        <v>0.85330578512396693</v>
      </c>
      <c r="AJ267" s="84">
        <f t="shared" si="38"/>
        <v>256</v>
      </c>
      <c r="AK267" s="84">
        <f t="shared" si="39"/>
        <v>206.5</v>
      </c>
      <c r="AL267" s="84">
        <f t="shared" si="40"/>
        <v>242</v>
      </c>
      <c r="AM267" s="84">
        <f t="shared" si="41"/>
        <v>0.85330578512396693</v>
      </c>
    </row>
    <row r="268" spans="1:48" x14ac:dyDescent="0.25">
      <c r="A268" t="s">
        <v>216</v>
      </c>
      <c r="B268" t="s">
        <v>644</v>
      </c>
      <c r="C268" t="str">
        <f t="shared" si="36"/>
        <v>PPFOR-2004</v>
      </c>
      <c r="D268" t="s">
        <v>275</v>
      </c>
      <c r="E268" t="s">
        <v>769</v>
      </c>
      <c r="F268" t="s">
        <v>275</v>
      </c>
      <c r="G268" t="s">
        <v>769</v>
      </c>
      <c r="H268" t="s">
        <v>784</v>
      </c>
      <c r="I268" t="s">
        <v>781</v>
      </c>
      <c r="J268" t="s">
        <v>780</v>
      </c>
      <c r="K268" s="3">
        <v>0.39188571428571434</v>
      </c>
      <c r="L268" t="s">
        <v>407</v>
      </c>
      <c r="M268">
        <v>2004</v>
      </c>
      <c r="O268" s="3">
        <v>1</v>
      </c>
      <c r="P268" s="3" t="s">
        <v>651</v>
      </c>
      <c r="T268" s="3">
        <v>10</v>
      </c>
      <c r="V268" s="3">
        <v>4.8</v>
      </c>
      <c r="X268" s="3">
        <v>23.44</v>
      </c>
      <c r="Y268" s="67">
        <v>6.3499999999999997E-3</v>
      </c>
      <c r="Z268" s="6">
        <f t="shared" si="37"/>
        <v>63.5</v>
      </c>
      <c r="AD268" s="3">
        <v>595</v>
      </c>
      <c r="AE268" s="3">
        <v>680</v>
      </c>
      <c r="AF268" s="3">
        <v>100</v>
      </c>
      <c r="AG268" s="3">
        <v>282</v>
      </c>
      <c r="AH268" s="3">
        <v>1275</v>
      </c>
      <c r="AI268" s="84">
        <f t="shared" si="42"/>
        <v>0.875</v>
      </c>
      <c r="AJ268" s="84">
        <f t="shared" si="38"/>
        <v>141</v>
      </c>
      <c r="AK268" s="84">
        <f t="shared" si="39"/>
        <v>297.5</v>
      </c>
      <c r="AL268" s="84">
        <f t="shared" si="40"/>
        <v>340</v>
      </c>
      <c r="AM268" s="84">
        <f t="shared" si="41"/>
        <v>0.875</v>
      </c>
    </row>
    <row r="269" spans="1:48" x14ac:dyDescent="0.25">
      <c r="A269" t="s">
        <v>216</v>
      </c>
      <c r="B269" t="s">
        <v>644</v>
      </c>
      <c r="C269" t="str">
        <f t="shared" si="36"/>
        <v>PPFOR-2004</v>
      </c>
      <c r="D269" t="s">
        <v>275</v>
      </c>
      <c r="E269" t="s">
        <v>769</v>
      </c>
      <c r="F269" t="s">
        <v>275</v>
      </c>
      <c r="G269" t="s">
        <v>769</v>
      </c>
      <c r="H269" t="s">
        <v>784</v>
      </c>
      <c r="I269" t="s">
        <v>781</v>
      </c>
      <c r="J269" t="s">
        <v>780</v>
      </c>
      <c r="K269" s="3">
        <v>0.39188571428571434</v>
      </c>
      <c r="L269" t="s">
        <v>411</v>
      </c>
      <c r="M269">
        <v>2004</v>
      </c>
      <c r="O269" s="3">
        <v>1</v>
      </c>
      <c r="P269" s="3" t="s">
        <v>651</v>
      </c>
      <c r="T269" s="3">
        <v>10</v>
      </c>
      <c r="V269" s="3">
        <v>4.3</v>
      </c>
      <c r="X269" s="3">
        <v>23.38</v>
      </c>
      <c r="Y269" s="67">
        <v>6.3E-3</v>
      </c>
      <c r="Z269" s="6">
        <f t="shared" si="37"/>
        <v>63</v>
      </c>
      <c r="AD269" s="3">
        <v>429</v>
      </c>
      <c r="AE269" s="3">
        <v>482</v>
      </c>
      <c r="AF269" s="3">
        <v>69</v>
      </c>
      <c r="AG269" s="3">
        <v>274</v>
      </c>
      <c r="AH269" s="3">
        <v>911</v>
      </c>
      <c r="AI269" s="84">
        <f t="shared" si="42"/>
        <v>0.89004149377593356</v>
      </c>
      <c r="AJ269" s="84">
        <f t="shared" si="38"/>
        <v>137</v>
      </c>
      <c r="AK269" s="84">
        <f t="shared" si="39"/>
        <v>214.5</v>
      </c>
      <c r="AL269" s="84">
        <f t="shared" si="40"/>
        <v>241</v>
      </c>
      <c r="AM269" s="84">
        <f t="shared" si="41"/>
        <v>0.89004149377593356</v>
      </c>
    </row>
    <row r="270" spans="1:48" x14ac:dyDescent="0.25">
      <c r="A270" t="s">
        <v>216</v>
      </c>
      <c r="B270" t="s">
        <v>644</v>
      </c>
      <c r="C270" t="str">
        <f t="shared" si="36"/>
        <v>PPFOR-2004</v>
      </c>
      <c r="D270" t="s">
        <v>275</v>
      </c>
      <c r="E270" t="s">
        <v>769</v>
      </c>
      <c r="F270" t="s">
        <v>275</v>
      </c>
      <c r="G270" t="s">
        <v>769</v>
      </c>
      <c r="H270" t="s">
        <v>784</v>
      </c>
      <c r="I270" t="s">
        <v>781</v>
      </c>
      <c r="J270" t="s">
        <v>780</v>
      </c>
      <c r="K270" s="3">
        <v>0.39188571428571434</v>
      </c>
      <c r="L270" t="s">
        <v>157</v>
      </c>
      <c r="M270">
        <v>2004</v>
      </c>
      <c r="O270" s="3">
        <v>1</v>
      </c>
      <c r="P270" s="3" t="s">
        <v>651</v>
      </c>
      <c r="T270" s="3">
        <v>10</v>
      </c>
      <c r="V270" s="3">
        <v>4.2</v>
      </c>
      <c r="X270" s="3">
        <v>14.74</v>
      </c>
      <c r="Y270" s="67">
        <v>5.2500000000000003E-3</v>
      </c>
      <c r="Z270" s="6">
        <f t="shared" si="37"/>
        <v>52.5</v>
      </c>
      <c r="AD270" s="3">
        <v>272</v>
      </c>
      <c r="AE270" s="3">
        <v>272</v>
      </c>
      <c r="AF270" s="3">
        <v>74</v>
      </c>
      <c r="AG270" s="3">
        <v>139</v>
      </c>
      <c r="AH270" s="3">
        <v>544</v>
      </c>
      <c r="AI270" s="84">
        <f t="shared" si="42"/>
        <v>1</v>
      </c>
      <c r="AJ270" s="84">
        <f t="shared" si="38"/>
        <v>69.5</v>
      </c>
      <c r="AK270" s="84">
        <f t="shared" si="39"/>
        <v>136</v>
      </c>
      <c r="AL270" s="84">
        <f t="shared" si="40"/>
        <v>136</v>
      </c>
      <c r="AM270" s="84">
        <f t="shared" si="41"/>
        <v>1</v>
      </c>
    </row>
    <row r="271" spans="1:48" x14ac:dyDescent="0.25">
      <c r="A271" t="s">
        <v>216</v>
      </c>
      <c r="B271" t="s">
        <v>644</v>
      </c>
      <c r="C271" t="str">
        <f t="shared" si="36"/>
        <v>PPFOR-2004</v>
      </c>
      <c r="D271" t="s">
        <v>275</v>
      </c>
      <c r="E271" t="s">
        <v>769</v>
      </c>
      <c r="F271" t="s">
        <v>275</v>
      </c>
      <c r="G271" t="s">
        <v>769</v>
      </c>
      <c r="H271" t="s">
        <v>784</v>
      </c>
      <c r="I271" t="s">
        <v>781</v>
      </c>
      <c r="J271" t="s">
        <v>780</v>
      </c>
      <c r="K271" s="3">
        <v>0.39188571428571434</v>
      </c>
      <c r="L271" t="s">
        <v>406</v>
      </c>
      <c r="M271">
        <v>2004</v>
      </c>
      <c r="O271" s="3">
        <v>1</v>
      </c>
      <c r="P271" s="3" t="s">
        <v>651</v>
      </c>
      <c r="T271" s="3">
        <v>10</v>
      </c>
      <c r="V271" s="3">
        <v>4.7</v>
      </c>
      <c r="X271" s="3">
        <v>27.35</v>
      </c>
      <c r="Y271" s="67">
        <v>6.3E-3</v>
      </c>
      <c r="Z271" s="6">
        <f t="shared" si="37"/>
        <v>63</v>
      </c>
      <c r="AD271" s="3">
        <v>721</v>
      </c>
      <c r="AE271" s="3">
        <v>680</v>
      </c>
      <c r="AF271" s="3">
        <v>158</v>
      </c>
      <c r="AG271" s="3">
        <v>353</v>
      </c>
      <c r="AH271" s="3">
        <v>1401</v>
      </c>
      <c r="AI271" s="84">
        <f t="shared" si="42"/>
        <v>1.0602941176470588</v>
      </c>
      <c r="AJ271" s="84">
        <f t="shared" si="38"/>
        <v>176.5</v>
      </c>
      <c r="AK271" s="84">
        <f t="shared" si="39"/>
        <v>360.5</v>
      </c>
      <c r="AL271" s="84">
        <f t="shared" si="40"/>
        <v>340</v>
      </c>
      <c r="AM271" s="84">
        <f t="shared" si="41"/>
        <v>1.0602941176470588</v>
      </c>
    </row>
    <row r="272" spans="1:48" x14ac:dyDescent="0.25">
      <c r="A272" t="s">
        <v>216</v>
      </c>
      <c r="B272" t="s">
        <v>644</v>
      </c>
      <c r="C272" t="str">
        <f t="shared" si="36"/>
        <v>PPFOR-2004</v>
      </c>
      <c r="D272" t="s">
        <v>275</v>
      </c>
      <c r="E272" t="s">
        <v>769</v>
      </c>
      <c r="F272" t="s">
        <v>275</v>
      </c>
      <c r="G272" t="s">
        <v>769</v>
      </c>
      <c r="H272" t="s">
        <v>784</v>
      </c>
      <c r="I272" t="s">
        <v>781</v>
      </c>
      <c r="J272" t="s">
        <v>780</v>
      </c>
      <c r="K272" s="3">
        <v>0.39188571428571434</v>
      </c>
      <c r="L272" t="s">
        <v>409</v>
      </c>
      <c r="M272">
        <v>2004</v>
      </c>
      <c r="O272" s="3">
        <v>1</v>
      </c>
      <c r="P272" s="3" t="s">
        <v>651</v>
      </c>
      <c r="T272" s="3">
        <v>10</v>
      </c>
      <c r="V272" s="3">
        <v>4.7</v>
      </c>
      <c r="X272" s="3">
        <v>26.69</v>
      </c>
      <c r="Y272" s="67">
        <v>5.0499999999999998E-3</v>
      </c>
      <c r="Z272" s="6">
        <f t="shared" si="37"/>
        <v>50.5</v>
      </c>
      <c r="AD272" s="3">
        <v>1058</v>
      </c>
      <c r="AE272" s="3">
        <v>521</v>
      </c>
      <c r="AF272" s="3">
        <v>74</v>
      </c>
      <c r="AG272" s="3">
        <v>258</v>
      </c>
      <c r="AH272" s="3">
        <v>1579</v>
      </c>
      <c r="AI272" s="84">
        <f t="shared" si="42"/>
        <v>2.0307101727447217</v>
      </c>
      <c r="AJ272" s="84">
        <f t="shared" si="38"/>
        <v>129</v>
      </c>
      <c r="AK272" s="84">
        <f t="shared" si="39"/>
        <v>529</v>
      </c>
      <c r="AL272" s="84">
        <f t="shared" si="40"/>
        <v>260.5</v>
      </c>
      <c r="AM272" s="84">
        <f t="shared" si="41"/>
        <v>2.0307101727447217</v>
      </c>
    </row>
    <row r="273" spans="1:48" x14ac:dyDescent="0.25">
      <c r="A273" t="s">
        <v>216</v>
      </c>
      <c r="B273" t="s">
        <v>644</v>
      </c>
      <c r="C273" t="str">
        <f t="shared" si="36"/>
        <v>PPFOR-2004</v>
      </c>
      <c r="D273" t="s">
        <v>275</v>
      </c>
      <c r="E273" t="s">
        <v>769</v>
      </c>
      <c r="F273" t="s">
        <v>275</v>
      </c>
      <c r="G273" t="s">
        <v>769</v>
      </c>
      <c r="H273" t="s">
        <v>784</v>
      </c>
      <c r="I273" t="s">
        <v>781</v>
      </c>
      <c r="J273" t="s">
        <v>780</v>
      </c>
      <c r="K273" s="3">
        <v>0.39188571428571434</v>
      </c>
      <c r="L273" t="s">
        <v>410</v>
      </c>
      <c r="M273">
        <v>2004</v>
      </c>
      <c r="O273" s="3">
        <v>1</v>
      </c>
      <c r="P273" s="3" t="s">
        <v>651</v>
      </c>
      <c r="T273" s="3">
        <v>10</v>
      </c>
      <c r="V273" s="3">
        <v>4.0999999999999996</v>
      </c>
      <c r="X273" s="3">
        <v>24.05</v>
      </c>
      <c r="Y273" s="67">
        <v>5.3E-3</v>
      </c>
      <c r="Z273" s="6">
        <f t="shared" si="37"/>
        <v>53</v>
      </c>
      <c r="AD273" s="3">
        <v>762</v>
      </c>
      <c r="AE273" s="3">
        <v>243</v>
      </c>
      <c r="AF273" s="3">
        <v>69</v>
      </c>
      <c r="AG273" s="3">
        <v>155</v>
      </c>
      <c r="AH273" s="3">
        <v>1005</v>
      </c>
      <c r="AI273" s="84">
        <f t="shared" si="42"/>
        <v>3.1358024691358026</v>
      </c>
      <c r="AJ273" s="84">
        <f t="shared" si="38"/>
        <v>77.5</v>
      </c>
      <c r="AK273" s="84">
        <f t="shared" si="39"/>
        <v>381</v>
      </c>
      <c r="AL273" s="84">
        <f t="shared" si="40"/>
        <v>121.5</v>
      </c>
      <c r="AM273" s="84">
        <f t="shared" si="41"/>
        <v>3.1358024691358026</v>
      </c>
    </row>
    <row r="274" spans="1:48" x14ac:dyDescent="0.25">
      <c r="A274" t="s">
        <v>208</v>
      </c>
      <c r="B274" t="s">
        <v>123</v>
      </c>
      <c r="C274" t="str">
        <f t="shared" si="36"/>
        <v>Public Creek-2022</v>
      </c>
      <c r="D274" t="s">
        <v>770</v>
      </c>
      <c r="E274" t="s">
        <v>771</v>
      </c>
      <c r="F274" t="s">
        <v>770</v>
      </c>
      <c r="G274" t="s">
        <v>771</v>
      </c>
      <c r="H274" t="s">
        <v>782</v>
      </c>
      <c r="I274" t="s">
        <v>781</v>
      </c>
      <c r="J274" t="s">
        <v>783</v>
      </c>
      <c r="K274" s="3">
        <v>0.4</v>
      </c>
      <c r="M274">
        <v>2022</v>
      </c>
      <c r="O274" s="3">
        <v>1</v>
      </c>
      <c r="P274" s="3" t="s">
        <v>651</v>
      </c>
      <c r="Q274" s="3" t="s">
        <v>718</v>
      </c>
      <c r="S274" s="79">
        <v>21</v>
      </c>
      <c r="T274" s="79">
        <v>53.34</v>
      </c>
      <c r="V274" s="3">
        <v>6</v>
      </c>
      <c r="W274" s="3">
        <v>2.8</v>
      </c>
      <c r="X274" s="3">
        <v>29.88</v>
      </c>
      <c r="Y274" s="3">
        <v>6.4999999999999997E-3</v>
      </c>
      <c r="Z274" s="6">
        <v>65</v>
      </c>
      <c r="AA274" s="3" t="s">
        <v>181</v>
      </c>
      <c r="AB274" s="25">
        <v>575.98</v>
      </c>
      <c r="AC274" s="3">
        <v>1736.06</v>
      </c>
      <c r="AD274" s="3">
        <v>1192</v>
      </c>
      <c r="AE274" s="3">
        <v>1282</v>
      </c>
      <c r="AF274" s="3">
        <v>137</v>
      </c>
      <c r="AG274" s="3">
        <v>1561</v>
      </c>
      <c r="AH274" s="3">
        <v>2474</v>
      </c>
      <c r="AI274" s="84">
        <f t="shared" si="42"/>
        <v>0.92979719188767551</v>
      </c>
      <c r="AJ274" s="84">
        <f t="shared" si="38"/>
        <v>780.5</v>
      </c>
      <c r="AK274" s="84">
        <f t="shared" si="39"/>
        <v>596</v>
      </c>
      <c r="AL274" s="84">
        <f t="shared" si="40"/>
        <v>641</v>
      </c>
      <c r="AM274" s="84">
        <f t="shared" si="41"/>
        <v>0.92979719188767551</v>
      </c>
      <c r="AV274" t="s">
        <v>129</v>
      </c>
    </row>
    <row r="275" spans="1:48" x14ac:dyDescent="0.25">
      <c r="A275" t="s">
        <v>208</v>
      </c>
      <c r="B275" t="s">
        <v>123</v>
      </c>
      <c r="C275" t="str">
        <f t="shared" si="36"/>
        <v>Public Creek-2022</v>
      </c>
      <c r="D275" t="s">
        <v>770</v>
      </c>
      <c r="E275" t="s">
        <v>771</v>
      </c>
      <c r="F275" t="s">
        <v>770</v>
      </c>
      <c r="G275" t="s">
        <v>771</v>
      </c>
      <c r="H275" t="s">
        <v>782</v>
      </c>
      <c r="I275" t="s">
        <v>781</v>
      </c>
      <c r="J275" t="s">
        <v>783</v>
      </c>
      <c r="K275" s="3">
        <v>0.4</v>
      </c>
      <c r="M275">
        <v>2022</v>
      </c>
      <c r="O275" s="3">
        <v>1</v>
      </c>
      <c r="P275" s="3" t="s">
        <v>651</v>
      </c>
      <c r="Q275" s="3" t="s">
        <v>719</v>
      </c>
      <c r="S275" s="79">
        <v>33</v>
      </c>
      <c r="T275" s="79">
        <v>83.820000000000007</v>
      </c>
      <c r="V275" s="3">
        <v>5.3</v>
      </c>
      <c r="W275" s="3">
        <v>2.57</v>
      </c>
      <c r="X275" s="3">
        <v>39.68</v>
      </c>
      <c r="Y275" s="3">
        <v>6.4999999999999997E-3</v>
      </c>
      <c r="Z275" s="6">
        <v>65</v>
      </c>
      <c r="AA275" s="3">
        <v>34.200000000000003</v>
      </c>
      <c r="AB275" s="25">
        <v>157.02000000000001</v>
      </c>
      <c r="AC275" s="3">
        <v>3097.31</v>
      </c>
      <c r="AD275" s="3">
        <v>1120</v>
      </c>
      <c r="AE275" s="3">
        <v>1199</v>
      </c>
      <c r="AF275" s="3">
        <v>159</v>
      </c>
      <c r="AG275" s="3">
        <v>1541</v>
      </c>
      <c r="AH275" s="3">
        <v>2319</v>
      </c>
      <c r="AI275" s="84">
        <f t="shared" si="42"/>
        <v>0.93411175979983319</v>
      </c>
      <c r="AJ275" s="84">
        <f t="shared" si="38"/>
        <v>770.5</v>
      </c>
      <c r="AK275" s="84">
        <f t="shared" si="39"/>
        <v>560</v>
      </c>
      <c r="AL275" s="84">
        <f t="shared" si="40"/>
        <v>599.5</v>
      </c>
      <c r="AM275" s="84">
        <f t="shared" si="41"/>
        <v>0.93411175979983319</v>
      </c>
      <c r="AV275" t="s">
        <v>129</v>
      </c>
    </row>
    <row r="276" spans="1:48" x14ac:dyDescent="0.25">
      <c r="A276" t="s">
        <v>208</v>
      </c>
      <c r="B276" t="s">
        <v>123</v>
      </c>
      <c r="C276" t="str">
        <f t="shared" si="36"/>
        <v>Public Creek-2006</v>
      </c>
      <c r="D276" t="s">
        <v>770</v>
      </c>
      <c r="E276" t="s">
        <v>771</v>
      </c>
      <c r="F276" t="s">
        <v>770</v>
      </c>
      <c r="G276" t="s">
        <v>771</v>
      </c>
      <c r="H276" t="s">
        <v>782</v>
      </c>
      <c r="I276" t="s">
        <v>781</v>
      </c>
      <c r="J276" t="s">
        <v>783</v>
      </c>
      <c r="K276" s="3">
        <v>0.4</v>
      </c>
      <c r="L276" t="s">
        <v>81</v>
      </c>
      <c r="M276">
        <v>2006</v>
      </c>
      <c r="O276" s="3">
        <v>1</v>
      </c>
      <c r="P276" s="3" t="s">
        <v>651</v>
      </c>
      <c r="Q276" s="3" t="s">
        <v>651</v>
      </c>
      <c r="T276" s="3">
        <v>10</v>
      </c>
      <c r="V276" s="3">
        <v>5.05</v>
      </c>
      <c r="X276" s="3">
        <v>30.907500000000002</v>
      </c>
      <c r="Y276" s="3">
        <v>3.2187499999999998E-3</v>
      </c>
      <c r="Z276" s="6">
        <f>Y276*10000</f>
        <v>32.1875</v>
      </c>
      <c r="AD276" s="3">
        <v>701.75</v>
      </c>
      <c r="AE276" s="3">
        <v>717</v>
      </c>
      <c r="AF276" s="3">
        <v>110.75</v>
      </c>
      <c r="AG276" s="3">
        <v>1238.5</v>
      </c>
      <c r="AH276" s="3">
        <v>1418.75</v>
      </c>
      <c r="AI276" s="84">
        <f t="shared" si="42"/>
        <v>0.97873082287308233</v>
      </c>
      <c r="AJ276" s="84">
        <f t="shared" si="38"/>
        <v>619.25</v>
      </c>
      <c r="AK276" s="84">
        <f t="shared" si="39"/>
        <v>350.875</v>
      </c>
      <c r="AL276" s="84">
        <f t="shared" si="40"/>
        <v>358.5</v>
      </c>
      <c r="AM276" s="84">
        <f t="shared" si="41"/>
        <v>0.97873082287308233</v>
      </c>
      <c r="AV276" t="s">
        <v>129</v>
      </c>
    </row>
    <row r="277" spans="1:48" x14ac:dyDescent="0.25">
      <c r="A277" t="s">
        <v>208</v>
      </c>
      <c r="B277" t="s">
        <v>123</v>
      </c>
      <c r="C277" t="str">
        <f t="shared" si="36"/>
        <v>Public Creek-2022</v>
      </c>
      <c r="D277" t="s">
        <v>770</v>
      </c>
      <c r="E277" t="s">
        <v>771</v>
      </c>
      <c r="F277" t="s">
        <v>770</v>
      </c>
      <c r="G277" t="s">
        <v>771</v>
      </c>
      <c r="H277" t="s">
        <v>782</v>
      </c>
      <c r="I277" t="s">
        <v>781</v>
      </c>
      <c r="J277" t="s">
        <v>783</v>
      </c>
      <c r="K277" s="3">
        <v>0.4</v>
      </c>
      <c r="M277">
        <v>2022</v>
      </c>
      <c r="O277" s="3">
        <v>1</v>
      </c>
      <c r="P277" s="3" t="s">
        <v>651</v>
      </c>
      <c r="Q277" s="3" t="s">
        <v>727</v>
      </c>
      <c r="S277" s="79">
        <v>10</v>
      </c>
      <c r="T277" s="79">
        <v>25.4</v>
      </c>
      <c r="V277" s="3">
        <v>5</v>
      </c>
      <c r="W277" s="3">
        <v>0.96</v>
      </c>
      <c r="X277" s="3">
        <v>25.21</v>
      </c>
      <c r="Y277" s="3">
        <v>6.4999999999999997E-3</v>
      </c>
      <c r="Z277" s="6">
        <v>65</v>
      </c>
      <c r="AA277" s="3">
        <v>11</v>
      </c>
      <c r="AB277" s="25">
        <v>1043.5999999999999</v>
      </c>
      <c r="AC277" s="3">
        <v>617.97</v>
      </c>
      <c r="AD277" s="3">
        <v>645</v>
      </c>
      <c r="AE277" s="3">
        <v>615</v>
      </c>
      <c r="AF277" s="3">
        <v>93</v>
      </c>
      <c r="AG277" s="3">
        <v>785</v>
      </c>
      <c r="AH277" s="3">
        <v>1260</v>
      </c>
      <c r="AI277" s="84">
        <f t="shared" si="42"/>
        <v>1.0487804878048781</v>
      </c>
      <c r="AJ277" s="84">
        <f t="shared" si="38"/>
        <v>392.5</v>
      </c>
      <c r="AK277" s="84">
        <f t="shared" si="39"/>
        <v>322.5</v>
      </c>
      <c r="AL277" s="84">
        <f t="shared" si="40"/>
        <v>307.5</v>
      </c>
      <c r="AM277" s="84">
        <f t="shared" si="41"/>
        <v>1.0487804878048781</v>
      </c>
      <c r="AV277" t="s">
        <v>129</v>
      </c>
    </row>
    <row r="278" spans="1:48" x14ac:dyDescent="0.25">
      <c r="A278" t="s">
        <v>208</v>
      </c>
      <c r="B278" t="s">
        <v>123</v>
      </c>
      <c r="C278" t="str">
        <f t="shared" si="36"/>
        <v>Public Creek-2006</v>
      </c>
      <c r="D278" t="s">
        <v>770</v>
      </c>
      <c r="E278" t="s">
        <v>771</v>
      </c>
      <c r="F278" t="s">
        <v>770</v>
      </c>
      <c r="G278" t="s">
        <v>771</v>
      </c>
      <c r="H278" t="s">
        <v>782</v>
      </c>
      <c r="I278" t="s">
        <v>781</v>
      </c>
      <c r="J278" t="s">
        <v>783</v>
      </c>
      <c r="K278" s="3">
        <v>0.4</v>
      </c>
      <c r="L278" t="s">
        <v>81</v>
      </c>
      <c r="M278">
        <v>2006</v>
      </c>
      <c r="O278" s="3">
        <v>2</v>
      </c>
      <c r="P278" s="3">
        <v>2</v>
      </c>
      <c r="Q278" s="3" t="s">
        <v>652</v>
      </c>
      <c r="T278" s="3">
        <v>50</v>
      </c>
      <c r="V278" s="3">
        <v>5.4</v>
      </c>
      <c r="X278" s="3">
        <v>21.36</v>
      </c>
      <c r="Y278" s="3">
        <v>2.7499999999999998E-3</v>
      </c>
      <c r="Z278" s="6">
        <f t="shared" ref="Z278:Z286" si="43">Y278*10000</f>
        <v>27.5</v>
      </c>
      <c r="AD278" s="3">
        <v>695</v>
      </c>
      <c r="AE278" s="3">
        <v>647</v>
      </c>
      <c r="AF278" s="3">
        <v>96</v>
      </c>
      <c r="AG278" s="3">
        <v>871</v>
      </c>
      <c r="AH278" s="3">
        <v>1342</v>
      </c>
      <c r="AI278" s="84">
        <f t="shared" si="42"/>
        <v>1.0741885625965997</v>
      </c>
      <c r="AJ278" s="84">
        <f t="shared" si="38"/>
        <v>435.5</v>
      </c>
      <c r="AK278" s="84">
        <f t="shared" si="39"/>
        <v>347.5</v>
      </c>
      <c r="AL278" s="84">
        <f t="shared" si="40"/>
        <v>323.5</v>
      </c>
      <c r="AM278" s="84">
        <f t="shared" si="41"/>
        <v>1.0741885625965997</v>
      </c>
      <c r="AV278" t="s">
        <v>129</v>
      </c>
    </row>
    <row r="279" spans="1:48" x14ac:dyDescent="0.25">
      <c r="A279" t="s">
        <v>208</v>
      </c>
      <c r="B279" t="s">
        <v>124</v>
      </c>
      <c r="C279" t="str">
        <f t="shared" si="36"/>
        <v>Raccoon Bay-2003</v>
      </c>
      <c r="D279" t="s">
        <v>275</v>
      </c>
      <c r="E279" t="s">
        <v>769</v>
      </c>
      <c r="F279" t="s">
        <v>275</v>
      </c>
      <c r="G279" t="s">
        <v>769</v>
      </c>
      <c r="H279" t="s">
        <v>782</v>
      </c>
      <c r="I279" t="s">
        <v>781</v>
      </c>
      <c r="J279" t="s">
        <v>780</v>
      </c>
      <c r="K279" s="3">
        <v>0.62</v>
      </c>
      <c r="L279" t="s">
        <v>82</v>
      </c>
      <c r="M279">
        <v>2003</v>
      </c>
      <c r="N279" s="2">
        <v>37773</v>
      </c>
      <c r="O279" s="3">
        <v>1</v>
      </c>
      <c r="P279" s="3" t="s">
        <v>651</v>
      </c>
      <c r="Q279" s="3" t="s">
        <v>651</v>
      </c>
      <c r="R279" s="27"/>
      <c r="S279" s="27"/>
      <c r="T279" s="3">
        <v>10</v>
      </c>
      <c r="U279" s="26"/>
      <c r="V279" s="3">
        <v>4.33</v>
      </c>
      <c r="W279" s="27"/>
      <c r="X279" s="3">
        <v>12.47</v>
      </c>
      <c r="Y279" s="3">
        <v>3.5000000000000001E-3</v>
      </c>
      <c r="Z279" s="6">
        <f t="shared" si="43"/>
        <v>35</v>
      </c>
      <c r="AA279" s="27"/>
      <c r="AB279" s="27"/>
      <c r="AC279" s="27"/>
      <c r="AD279" s="3">
        <v>274.25</v>
      </c>
      <c r="AE279" s="3">
        <v>207</v>
      </c>
      <c r="AF279" s="3">
        <v>80.75</v>
      </c>
      <c r="AG279" s="3">
        <v>100</v>
      </c>
      <c r="AH279" s="3">
        <v>481.25</v>
      </c>
      <c r="AI279" s="84">
        <f t="shared" si="42"/>
        <v>1.3248792270531402</v>
      </c>
      <c r="AJ279" s="84">
        <f t="shared" si="38"/>
        <v>50</v>
      </c>
      <c r="AK279" s="84">
        <f t="shared" si="39"/>
        <v>137.125</v>
      </c>
      <c r="AL279" s="84">
        <f t="shared" si="40"/>
        <v>103.5</v>
      </c>
      <c r="AM279" s="84">
        <f t="shared" si="41"/>
        <v>1.3248792270531402</v>
      </c>
      <c r="AN279" s="26"/>
      <c r="AO279" s="26"/>
      <c r="AP279" s="26"/>
      <c r="AQ279" s="26"/>
      <c r="AR279" s="26"/>
      <c r="AS279" s="26"/>
      <c r="AT279" s="26"/>
      <c r="AU279" s="26"/>
      <c r="AV279" t="s">
        <v>129</v>
      </c>
    </row>
    <row r="280" spans="1:48" x14ac:dyDescent="0.25">
      <c r="A280" t="s">
        <v>208</v>
      </c>
      <c r="B280" t="s">
        <v>124</v>
      </c>
      <c r="C280" t="str">
        <f t="shared" si="36"/>
        <v>Raccoon Bay-2003</v>
      </c>
      <c r="D280" t="s">
        <v>275</v>
      </c>
      <c r="E280" t="s">
        <v>769</v>
      </c>
      <c r="F280" t="s">
        <v>275</v>
      </c>
      <c r="G280" t="s">
        <v>769</v>
      </c>
      <c r="H280" t="s">
        <v>782</v>
      </c>
      <c r="I280" t="s">
        <v>781</v>
      </c>
      <c r="J280" t="s">
        <v>780</v>
      </c>
      <c r="K280" s="3">
        <v>0.62</v>
      </c>
      <c r="L280" t="s">
        <v>82</v>
      </c>
      <c r="M280">
        <v>2003</v>
      </c>
      <c r="N280" s="2">
        <v>37773</v>
      </c>
      <c r="O280" s="3">
        <v>2</v>
      </c>
      <c r="P280" s="3">
        <v>2</v>
      </c>
      <c r="Q280" s="3" t="s">
        <v>652</v>
      </c>
      <c r="R280" s="27"/>
      <c r="S280" s="27"/>
      <c r="T280" s="3">
        <v>50</v>
      </c>
      <c r="U280" s="27"/>
      <c r="V280" s="3">
        <v>5.3</v>
      </c>
      <c r="W280" s="27"/>
      <c r="X280" s="3">
        <v>2.17</v>
      </c>
      <c r="Y280" s="3">
        <v>5.9999999999999995E-4</v>
      </c>
      <c r="Z280" s="6">
        <f t="shared" si="43"/>
        <v>5.9999999999999991</v>
      </c>
      <c r="AA280" s="27"/>
      <c r="AB280" s="27"/>
      <c r="AC280" s="27"/>
      <c r="AD280" s="3">
        <v>117</v>
      </c>
      <c r="AE280" s="3">
        <v>52</v>
      </c>
      <c r="AF280" s="3">
        <v>10</v>
      </c>
      <c r="AG280" s="3">
        <v>46</v>
      </c>
      <c r="AH280" s="3">
        <v>169</v>
      </c>
      <c r="AI280" s="84">
        <f t="shared" si="42"/>
        <v>2.25</v>
      </c>
      <c r="AJ280" s="84">
        <f t="shared" si="38"/>
        <v>23</v>
      </c>
      <c r="AK280" s="84">
        <f t="shared" si="39"/>
        <v>58.5</v>
      </c>
      <c r="AL280" s="84">
        <f t="shared" si="40"/>
        <v>26</v>
      </c>
      <c r="AM280" s="84">
        <f t="shared" si="41"/>
        <v>2.25</v>
      </c>
      <c r="AN280" s="26"/>
      <c r="AO280" s="26"/>
      <c r="AP280" s="26"/>
      <c r="AQ280" s="26"/>
      <c r="AR280" s="26"/>
      <c r="AS280" s="26"/>
      <c r="AT280" s="26"/>
      <c r="AU280" s="26"/>
      <c r="AV280" t="s">
        <v>129</v>
      </c>
    </row>
    <row r="281" spans="1:48" x14ac:dyDescent="0.25">
      <c r="A281" t="s">
        <v>208</v>
      </c>
      <c r="B281" t="s">
        <v>124</v>
      </c>
      <c r="C281" t="str">
        <f t="shared" si="36"/>
        <v>Raccoon Bay-2022</v>
      </c>
      <c r="D281" t="s">
        <v>275</v>
      </c>
      <c r="E281" t="s">
        <v>769</v>
      </c>
      <c r="F281" t="s">
        <v>275</v>
      </c>
      <c r="G281" t="s">
        <v>769</v>
      </c>
      <c r="H281" t="s">
        <v>782</v>
      </c>
      <c r="I281" t="s">
        <v>781</v>
      </c>
      <c r="J281" t="s">
        <v>780</v>
      </c>
      <c r="K281" s="3">
        <v>0.62</v>
      </c>
      <c r="L281" t="s">
        <v>82</v>
      </c>
      <c r="M281">
        <v>2022</v>
      </c>
      <c r="O281" s="3">
        <v>1</v>
      </c>
      <c r="P281" s="3" t="s">
        <v>651</v>
      </c>
      <c r="Q281" s="3" t="s">
        <v>620</v>
      </c>
      <c r="S281" s="3">
        <v>3</v>
      </c>
      <c r="T281" s="3">
        <v>7.62</v>
      </c>
      <c r="V281" s="3">
        <v>5</v>
      </c>
      <c r="W281" s="3">
        <v>0.21</v>
      </c>
      <c r="X281" s="3">
        <v>6.98</v>
      </c>
      <c r="Y281" s="67">
        <v>6.7499999999999999E-3</v>
      </c>
      <c r="Z281" s="6">
        <f t="shared" si="43"/>
        <v>67.5</v>
      </c>
      <c r="AA281" s="3">
        <v>18.899999999999999</v>
      </c>
      <c r="AB281" s="25">
        <v>46.42</v>
      </c>
      <c r="AC281" s="3">
        <v>109.86</v>
      </c>
      <c r="AD281" s="3">
        <v>324</v>
      </c>
      <c r="AE281" s="3">
        <v>139</v>
      </c>
      <c r="AF281" s="3">
        <v>42</v>
      </c>
      <c r="AG281" s="3">
        <v>100</v>
      </c>
      <c r="AH281" s="3">
        <v>463</v>
      </c>
      <c r="AI281" s="84">
        <f t="shared" si="42"/>
        <v>2.3309352517985613</v>
      </c>
      <c r="AJ281" s="84">
        <f t="shared" si="38"/>
        <v>50</v>
      </c>
      <c r="AK281" s="84">
        <f t="shared" si="39"/>
        <v>162</v>
      </c>
      <c r="AL281" s="84">
        <f t="shared" si="40"/>
        <v>69.5</v>
      </c>
      <c r="AM281" s="84">
        <f t="shared" si="41"/>
        <v>2.3309352517985613</v>
      </c>
      <c r="AV281" t="s">
        <v>129</v>
      </c>
    </row>
    <row r="282" spans="1:48" x14ac:dyDescent="0.25">
      <c r="A282" t="s">
        <v>208</v>
      </c>
      <c r="B282" t="s">
        <v>124</v>
      </c>
      <c r="C282" t="str">
        <f t="shared" si="36"/>
        <v>Raccoon Bay-2022</v>
      </c>
      <c r="D282" t="s">
        <v>275</v>
      </c>
      <c r="E282" t="s">
        <v>769</v>
      </c>
      <c r="F282" t="s">
        <v>275</v>
      </c>
      <c r="G282" t="s">
        <v>769</v>
      </c>
      <c r="H282" t="s">
        <v>782</v>
      </c>
      <c r="I282" t="s">
        <v>781</v>
      </c>
      <c r="J282" t="s">
        <v>780</v>
      </c>
      <c r="K282" s="3">
        <v>0.62</v>
      </c>
      <c r="L282" t="s">
        <v>82</v>
      </c>
      <c r="M282">
        <v>2022</v>
      </c>
      <c r="O282" s="3">
        <v>2</v>
      </c>
      <c r="P282" s="3">
        <v>2</v>
      </c>
      <c r="Q282" s="3" t="s">
        <v>615</v>
      </c>
      <c r="S282" s="3">
        <v>20</v>
      </c>
      <c r="T282" s="3">
        <v>50.8</v>
      </c>
      <c r="V282" s="3">
        <v>4.5</v>
      </c>
      <c r="W282" s="3">
        <v>7.0000000000000007E-2</v>
      </c>
      <c r="X282" s="3">
        <v>2.33</v>
      </c>
      <c r="Y282" s="67">
        <v>4.0000000000000002E-4</v>
      </c>
      <c r="Z282" s="6">
        <f t="shared" si="43"/>
        <v>4</v>
      </c>
      <c r="AA282" s="3">
        <v>5.8</v>
      </c>
      <c r="AB282" s="25">
        <v>101.55</v>
      </c>
      <c r="AC282" s="3">
        <v>39.74</v>
      </c>
      <c r="AD282" s="3">
        <v>84</v>
      </c>
      <c r="AE282" s="3">
        <v>34</v>
      </c>
      <c r="AF282" s="3">
        <v>8</v>
      </c>
      <c r="AG282" s="3">
        <v>30</v>
      </c>
      <c r="AH282" s="3">
        <v>118</v>
      </c>
      <c r="AI282" s="84">
        <f t="shared" si="42"/>
        <v>2.4705882352941178</v>
      </c>
      <c r="AJ282" s="84">
        <f t="shared" si="38"/>
        <v>15</v>
      </c>
      <c r="AK282" s="84">
        <f t="shared" si="39"/>
        <v>42</v>
      </c>
      <c r="AL282" s="84">
        <f t="shared" si="40"/>
        <v>17</v>
      </c>
      <c r="AM282" s="84">
        <f t="shared" si="41"/>
        <v>2.4705882352941178</v>
      </c>
      <c r="AV282" t="s">
        <v>129</v>
      </c>
    </row>
    <row r="283" spans="1:48" x14ac:dyDescent="0.25">
      <c r="A283" t="s">
        <v>208</v>
      </c>
      <c r="B283" t="s">
        <v>124</v>
      </c>
      <c r="C283" t="str">
        <f t="shared" si="36"/>
        <v>Raccoon Bay-2022</v>
      </c>
      <c r="D283" t="s">
        <v>275</v>
      </c>
      <c r="E283" t="s">
        <v>769</v>
      </c>
      <c r="F283" t="s">
        <v>275</v>
      </c>
      <c r="G283" t="s">
        <v>769</v>
      </c>
      <c r="H283" t="s">
        <v>782</v>
      </c>
      <c r="I283" t="s">
        <v>781</v>
      </c>
      <c r="J283" t="s">
        <v>780</v>
      </c>
      <c r="K283" s="3">
        <v>0.62</v>
      </c>
      <c r="L283" t="s">
        <v>82</v>
      </c>
      <c r="M283">
        <v>2022</v>
      </c>
      <c r="O283" s="3">
        <v>2</v>
      </c>
      <c r="P283" s="3">
        <v>2</v>
      </c>
      <c r="Q283" s="3" t="s">
        <v>631</v>
      </c>
      <c r="S283" s="3">
        <v>30</v>
      </c>
      <c r="T283" s="3">
        <v>76.2</v>
      </c>
      <c r="V283" s="3">
        <v>4.3</v>
      </c>
      <c r="W283" s="3">
        <v>7.0000000000000007E-2</v>
      </c>
      <c r="X283" s="3">
        <v>4.58</v>
      </c>
      <c r="Y283" s="67">
        <v>2.9999999999999997E-4</v>
      </c>
      <c r="Z283" s="6">
        <f t="shared" si="43"/>
        <v>2.9999999999999996</v>
      </c>
      <c r="AA283" s="3">
        <v>4.7</v>
      </c>
      <c r="AB283" s="25">
        <v>134.30000000000001</v>
      </c>
      <c r="AC283" s="3">
        <v>24.92</v>
      </c>
      <c r="AD283" s="3">
        <v>197</v>
      </c>
      <c r="AE283" s="3">
        <v>40</v>
      </c>
      <c r="AF283" s="3">
        <v>10</v>
      </c>
      <c r="AG283" s="3">
        <v>30</v>
      </c>
      <c r="AH283" s="3">
        <v>237</v>
      </c>
      <c r="AI283" s="84">
        <f t="shared" si="42"/>
        <v>4.9249999999999998</v>
      </c>
      <c r="AJ283" s="84">
        <f t="shared" si="38"/>
        <v>15</v>
      </c>
      <c r="AK283" s="84">
        <f t="shared" si="39"/>
        <v>98.5</v>
      </c>
      <c r="AL283" s="84">
        <f t="shared" si="40"/>
        <v>20</v>
      </c>
      <c r="AM283" s="84">
        <f t="shared" si="41"/>
        <v>4.9249999999999998</v>
      </c>
      <c r="AV283" t="s">
        <v>129</v>
      </c>
    </row>
    <row r="284" spans="1:48" x14ac:dyDescent="0.25">
      <c r="A284" t="s">
        <v>208</v>
      </c>
      <c r="B284" t="s">
        <v>124</v>
      </c>
      <c r="C284" t="str">
        <f t="shared" si="36"/>
        <v>Raccoon Bay-2022</v>
      </c>
      <c r="D284" t="s">
        <v>275</v>
      </c>
      <c r="E284" t="s">
        <v>769</v>
      </c>
      <c r="F284" t="s">
        <v>275</v>
      </c>
      <c r="G284" t="s">
        <v>769</v>
      </c>
      <c r="H284" t="s">
        <v>782</v>
      </c>
      <c r="I284" t="s">
        <v>781</v>
      </c>
      <c r="J284" t="s">
        <v>780</v>
      </c>
      <c r="K284" s="3">
        <v>0.62</v>
      </c>
      <c r="L284" t="s">
        <v>82</v>
      </c>
      <c r="M284">
        <v>2022</v>
      </c>
      <c r="O284" s="3">
        <v>1</v>
      </c>
      <c r="P284" s="3" t="s">
        <v>651</v>
      </c>
      <c r="Q284" s="3" t="s">
        <v>621</v>
      </c>
      <c r="S284" s="3">
        <v>8</v>
      </c>
      <c r="T284" s="3">
        <v>20.32</v>
      </c>
      <c r="V284" s="3">
        <v>5</v>
      </c>
      <c r="W284" s="3">
        <v>0.05</v>
      </c>
      <c r="X284" s="3">
        <v>2.82</v>
      </c>
      <c r="Y284" s="67">
        <v>1.1000000000000001E-3</v>
      </c>
      <c r="Z284" s="6">
        <f t="shared" si="43"/>
        <v>11</v>
      </c>
      <c r="AA284" s="3">
        <v>3.4</v>
      </c>
      <c r="AB284" s="25">
        <v>18.29</v>
      </c>
      <c r="AC284" s="3">
        <v>35.380000000000003</v>
      </c>
      <c r="AD284" s="3">
        <v>184</v>
      </c>
      <c r="AE284" s="3">
        <v>32</v>
      </c>
      <c r="AF284" s="3">
        <v>8</v>
      </c>
      <c r="AG284" s="3">
        <v>31</v>
      </c>
      <c r="AH284" s="3">
        <v>216</v>
      </c>
      <c r="AI284" s="84">
        <f t="shared" si="42"/>
        <v>5.75</v>
      </c>
      <c r="AJ284" s="84">
        <f t="shared" si="38"/>
        <v>15.5</v>
      </c>
      <c r="AK284" s="84">
        <f t="shared" si="39"/>
        <v>92</v>
      </c>
      <c r="AL284" s="84">
        <f t="shared" si="40"/>
        <v>16</v>
      </c>
      <c r="AM284" s="84">
        <f t="shared" si="41"/>
        <v>5.75</v>
      </c>
      <c r="AV284" t="s">
        <v>129</v>
      </c>
    </row>
    <row r="285" spans="1:48" x14ac:dyDescent="0.25">
      <c r="A285" t="s">
        <v>208</v>
      </c>
      <c r="B285" t="s">
        <v>125</v>
      </c>
      <c r="C285" t="str">
        <f t="shared" si="36"/>
        <v>Roan Island-2004</v>
      </c>
      <c r="D285" t="s">
        <v>275</v>
      </c>
      <c r="E285" t="s">
        <v>769</v>
      </c>
      <c r="F285" t="s">
        <v>275</v>
      </c>
      <c r="G285" t="s">
        <v>769</v>
      </c>
      <c r="H285" t="s">
        <v>782</v>
      </c>
      <c r="I285" t="s">
        <v>781</v>
      </c>
      <c r="J285" t="s">
        <v>780</v>
      </c>
      <c r="K285" s="3">
        <v>0.5</v>
      </c>
      <c r="L285" t="s">
        <v>83</v>
      </c>
      <c r="M285">
        <v>2004</v>
      </c>
      <c r="N285" s="2">
        <v>38155</v>
      </c>
      <c r="O285" s="3">
        <v>2</v>
      </c>
      <c r="P285" s="3">
        <v>2</v>
      </c>
      <c r="Q285" s="3" t="s">
        <v>652</v>
      </c>
      <c r="R285" s="27"/>
      <c r="S285" s="27"/>
      <c r="T285" s="3">
        <v>50</v>
      </c>
      <c r="U285" s="27"/>
      <c r="V285" s="3">
        <v>3.8</v>
      </c>
      <c r="W285" s="27"/>
      <c r="X285" s="3">
        <v>23.29</v>
      </c>
      <c r="Y285" s="3">
        <v>3.2000000000000002E-3</v>
      </c>
      <c r="Z285" s="6">
        <f t="shared" si="43"/>
        <v>32</v>
      </c>
      <c r="AA285" s="27"/>
      <c r="AB285" s="27"/>
      <c r="AC285" s="27"/>
      <c r="AD285" s="3">
        <v>635</v>
      </c>
      <c r="AE285" s="3">
        <v>203</v>
      </c>
      <c r="AF285" s="3">
        <v>80</v>
      </c>
      <c r="AG285" s="3">
        <v>76</v>
      </c>
      <c r="AH285" s="3">
        <v>838</v>
      </c>
      <c r="AI285" s="84">
        <f t="shared" si="42"/>
        <v>3.1280788177339902</v>
      </c>
      <c r="AJ285" s="84">
        <f t="shared" si="38"/>
        <v>38</v>
      </c>
      <c r="AK285" s="84">
        <f t="shared" si="39"/>
        <v>317.5</v>
      </c>
      <c r="AL285" s="84">
        <f t="shared" si="40"/>
        <v>101.5</v>
      </c>
      <c r="AM285" s="84">
        <f t="shared" si="41"/>
        <v>3.1280788177339902</v>
      </c>
      <c r="AN285" s="26"/>
      <c r="AO285" s="26"/>
      <c r="AP285" s="26"/>
      <c r="AQ285" s="26"/>
      <c r="AR285" s="26"/>
      <c r="AS285" s="26"/>
      <c r="AT285" s="26"/>
      <c r="AU285" s="26"/>
      <c r="AV285" t="s">
        <v>129</v>
      </c>
    </row>
    <row r="286" spans="1:48" x14ac:dyDescent="0.25">
      <c r="A286" t="s">
        <v>208</v>
      </c>
      <c r="B286" t="s">
        <v>125</v>
      </c>
      <c r="C286" t="str">
        <f t="shared" si="36"/>
        <v>Roan Island-2004</v>
      </c>
      <c r="D286" t="s">
        <v>275</v>
      </c>
      <c r="E286" t="s">
        <v>769</v>
      </c>
      <c r="F286" t="s">
        <v>275</v>
      </c>
      <c r="G286" t="s">
        <v>769</v>
      </c>
      <c r="H286" t="s">
        <v>782</v>
      </c>
      <c r="I286" t="s">
        <v>781</v>
      </c>
      <c r="J286" t="s">
        <v>780</v>
      </c>
      <c r="K286" s="3">
        <v>0.5</v>
      </c>
      <c r="L286" t="s">
        <v>83</v>
      </c>
      <c r="M286">
        <v>2004</v>
      </c>
      <c r="N286" s="2">
        <v>38155</v>
      </c>
      <c r="O286" s="3">
        <v>1</v>
      </c>
      <c r="P286" s="3" t="s">
        <v>651</v>
      </c>
      <c r="Q286" s="3" t="s">
        <v>651</v>
      </c>
      <c r="R286" s="27"/>
      <c r="S286" s="27"/>
      <c r="T286" s="3">
        <v>10</v>
      </c>
      <c r="U286" s="27"/>
      <c r="V286" s="3">
        <v>4.33</v>
      </c>
      <c r="W286" s="27"/>
      <c r="X286" s="3">
        <v>17.324999999999999</v>
      </c>
      <c r="Y286" s="3">
        <v>3.2625000000000002E-3</v>
      </c>
      <c r="Z286" s="6">
        <f t="shared" si="43"/>
        <v>32.625</v>
      </c>
      <c r="AA286" s="27"/>
      <c r="AB286" s="27"/>
      <c r="AC286" s="27"/>
      <c r="AD286" s="3">
        <v>730.75</v>
      </c>
      <c r="AE286" s="3">
        <v>168.75</v>
      </c>
      <c r="AF286" s="3">
        <v>89.5</v>
      </c>
      <c r="AG286" s="3">
        <v>65</v>
      </c>
      <c r="AH286" s="3">
        <v>899.5</v>
      </c>
      <c r="AI286" s="84">
        <f t="shared" si="42"/>
        <v>4.3303703703703702</v>
      </c>
      <c r="AJ286" s="84">
        <f t="shared" si="38"/>
        <v>32.5</v>
      </c>
      <c r="AK286" s="84">
        <f t="shared" si="39"/>
        <v>365.375</v>
      </c>
      <c r="AL286" s="84">
        <f t="shared" si="40"/>
        <v>84.375</v>
      </c>
      <c r="AM286" s="84">
        <f t="shared" si="41"/>
        <v>4.3303703703703702</v>
      </c>
      <c r="AN286" s="26"/>
      <c r="AO286" s="26"/>
      <c r="AP286" s="26"/>
      <c r="AQ286" s="26"/>
      <c r="AR286" s="26"/>
      <c r="AS286" s="26"/>
      <c r="AT286" s="26"/>
      <c r="AU286" s="26"/>
      <c r="AV286" t="s">
        <v>129</v>
      </c>
    </row>
    <row r="287" spans="1:48" x14ac:dyDescent="0.25">
      <c r="A287" t="s">
        <v>208</v>
      </c>
      <c r="B287" t="s">
        <v>125</v>
      </c>
      <c r="C287" t="str">
        <f t="shared" si="36"/>
        <v>Roan Island-2022</v>
      </c>
      <c r="D287" t="s">
        <v>275</v>
      </c>
      <c r="E287" t="s">
        <v>769</v>
      </c>
      <c r="F287" t="s">
        <v>275</v>
      </c>
      <c r="G287" t="s">
        <v>769</v>
      </c>
      <c r="H287" t="s">
        <v>782</v>
      </c>
      <c r="I287" t="s">
        <v>781</v>
      </c>
      <c r="J287" t="s">
        <v>780</v>
      </c>
      <c r="K287" s="3">
        <v>0.5</v>
      </c>
      <c r="M287">
        <v>2022</v>
      </c>
      <c r="N287" s="2"/>
      <c r="O287" s="3">
        <v>2</v>
      </c>
      <c r="P287" s="3">
        <v>2</v>
      </c>
      <c r="Q287" s="3" t="s">
        <v>735</v>
      </c>
      <c r="R287" s="27"/>
      <c r="S287" s="3">
        <v>20</v>
      </c>
      <c r="T287" s="3">
        <v>50.8</v>
      </c>
      <c r="U287" s="27"/>
      <c r="V287" s="14">
        <v>4.7</v>
      </c>
      <c r="W287" s="3">
        <v>0.19</v>
      </c>
      <c r="X287" s="3">
        <v>14.04</v>
      </c>
      <c r="Y287" s="3">
        <v>6.0000000000000001E-3</v>
      </c>
      <c r="Z287" s="6">
        <v>60</v>
      </c>
      <c r="AA287" s="6">
        <v>12.2</v>
      </c>
      <c r="AB287" s="3">
        <v>135.08000000000001</v>
      </c>
      <c r="AC287" s="6">
        <v>47.54</v>
      </c>
      <c r="AD287" s="6">
        <v>747</v>
      </c>
      <c r="AE287" s="6">
        <v>166</v>
      </c>
      <c r="AF287" s="14">
        <v>124</v>
      </c>
      <c r="AG287" s="6">
        <v>74</v>
      </c>
      <c r="AH287" s="3">
        <v>913</v>
      </c>
      <c r="AI287" s="84">
        <f t="shared" si="42"/>
        <v>4.5</v>
      </c>
      <c r="AJ287" s="84">
        <f t="shared" si="38"/>
        <v>37</v>
      </c>
      <c r="AK287" s="84">
        <f t="shared" si="39"/>
        <v>373.5</v>
      </c>
      <c r="AL287" s="84">
        <f t="shared" si="40"/>
        <v>83</v>
      </c>
      <c r="AM287" s="84">
        <f t="shared" si="41"/>
        <v>4.5</v>
      </c>
      <c r="AN287" s="26"/>
      <c r="AO287" s="26"/>
      <c r="AP287" s="26"/>
      <c r="AQ287" s="26"/>
      <c r="AR287" s="26"/>
      <c r="AS287" s="26"/>
      <c r="AT287" s="26"/>
      <c r="AU287" s="26"/>
      <c r="AV287" t="s">
        <v>742</v>
      </c>
    </row>
    <row r="288" spans="1:48" x14ac:dyDescent="0.25">
      <c r="A288" t="s">
        <v>208</v>
      </c>
      <c r="B288" t="s">
        <v>125</v>
      </c>
      <c r="C288" t="str">
        <f t="shared" si="36"/>
        <v>Roan Island-2022</v>
      </c>
      <c r="D288" t="s">
        <v>275</v>
      </c>
      <c r="E288" t="s">
        <v>769</v>
      </c>
      <c r="F288" t="s">
        <v>275</v>
      </c>
      <c r="G288" t="s">
        <v>769</v>
      </c>
      <c r="H288" t="s">
        <v>782</v>
      </c>
      <c r="I288" t="s">
        <v>781</v>
      </c>
      <c r="J288" t="s">
        <v>780</v>
      </c>
      <c r="K288" s="3">
        <v>0.5</v>
      </c>
      <c r="M288">
        <v>2022</v>
      </c>
      <c r="N288" s="2"/>
      <c r="O288" s="3">
        <v>1</v>
      </c>
      <c r="P288" s="3" t="s">
        <v>651</v>
      </c>
      <c r="Q288" s="3" t="s">
        <v>734</v>
      </c>
      <c r="R288" s="27"/>
      <c r="S288" s="3">
        <v>5</v>
      </c>
      <c r="T288" s="3">
        <v>12.7</v>
      </c>
      <c r="U288" s="27"/>
      <c r="V288" s="14">
        <v>5</v>
      </c>
      <c r="W288" s="3">
        <v>0.3</v>
      </c>
      <c r="X288" s="3">
        <v>15.13</v>
      </c>
      <c r="Y288" s="3">
        <v>7.0000000000000001E-3</v>
      </c>
      <c r="Z288" s="6">
        <v>70</v>
      </c>
      <c r="AA288" s="6">
        <v>18</v>
      </c>
      <c r="AB288" s="3">
        <v>193.77</v>
      </c>
      <c r="AC288" s="6">
        <v>51.14</v>
      </c>
      <c r="AD288" s="6">
        <v>954</v>
      </c>
      <c r="AE288" s="6">
        <v>206</v>
      </c>
      <c r="AF288" s="14">
        <v>79</v>
      </c>
      <c r="AG288" s="6">
        <v>118</v>
      </c>
      <c r="AH288" s="3">
        <v>1160</v>
      </c>
      <c r="AI288" s="84">
        <f t="shared" si="42"/>
        <v>4.6310679611650487</v>
      </c>
      <c r="AJ288" s="84">
        <f t="shared" si="38"/>
        <v>59</v>
      </c>
      <c r="AK288" s="84">
        <f t="shared" si="39"/>
        <v>477</v>
      </c>
      <c r="AL288" s="84">
        <f t="shared" si="40"/>
        <v>103</v>
      </c>
      <c r="AM288" s="84">
        <f t="shared" si="41"/>
        <v>4.6310679611650487</v>
      </c>
      <c r="AN288" s="26"/>
      <c r="AO288" s="26"/>
      <c r="AP288" s="26"/>
      <c r="AQ288" s="26"/>
      <c r="AR288" s="26"/>
      <c r="AS288" s="26"/>
      <c r="AT288" s="26"/>
      <c r="AU288" s="26"/>
      <c r="AV288" t="s">
        <v>741</v>
      </c>
    </row>
    <row r="289" spans="1:48" x14ac:dyDescent="0.25">
      <c r="A289" t="s">
        <v>208</v>
      </c>
      <c r="B289" t="s">
        <v>182</v>
      </c>
      <c r="C289" t="str">
        <f t="shared" si="36"/>
        <v>Roanoke Loam-2009</v>
      </c>
      <c r="D289" t="s">
        <v>275</v>
      </c>
      <c r="E289" t="s">
        <v>769</v>
      </c>
      <c r="F289" t="s">
        <v>275</v>
      </c>
      <c r="G289" t="s">
        <v>769</v>
      </c>
      <c r="H289" t="s">
        <v>778</v>
      </c>
      <c r="I289" t="s">
        <v>779</v>
      </c>
      <c r="J289" t="s">
        <v>780</v>
      </c>
      <c r="K289" s="3">
        <v>3.68</v>
      </c>
      <c r="L289" t="s">
        <v>84</v>
      </c>
      <c r="M289">
        <v>2009</v>
      </c>
      <c r="N289" s="2">
        <v>39940</v>
      </c>
      <c r="O289" s="3">
        <v>2</v>
      </c>
      <c r="P289" s="3">
        <v>2</v>
      </c>
      <c r="Q289" s="3" t="s">
        <v>652</v>
      </c>
      <c r="R289" s="26"/>
      <c r="S289" s="26"/>
      <c r="T289" s="3">
        <v>50</v>
      </c>
      <c r="U289" s="26"/>
      <c r="V289" s="3">
        <v>4.4000000000000004</v>
      </c>
      <c r="W289" s="27"/>
      <c r="X289" s="3">
        <v>4.49</v>
      </c>
      <c r="Y289" s="3">
        <v>1.8E-3</v>
      </c>
      <c r="Z289" s="6">
        <f t="shared" ref="Z289:Z320" si="44">Y289*10000</f>
        <v>18</v>
      </c>
      <c r="AA289" s="27"/>
      <c r="AB289" s="27"/>
      <c r="AC289" s="27"/>
      <c r="AD289" s="3">
        <v>89</v>
      </c>
      <c r="AE289" s="3">
        <v>100</v>
      </c>
      <c r="AF289" s="3">
        <v>33</v>
      </c>
      <c r="AG289" s="3">
        <v>42</v>
      </c>
      <c r="AH289" s="3">
        <v>189</v>
      </c>
      <c r="AI289" s="84">
        <f t="shared" si="42"/>
        <v>0.89</v>
      </c>
      <c r="AJ289" s="84">
        <f t="shared" si="38"/>
        <v>21</v>
      </c>
      <c r="AK289" s="84">
        <f t="shared" si="39"/>
        <v>44.5</v>
      </c>
      <c r="AL289" s="84">
        <f t="shared" si="40"/>
        <v>50</v>
      </c>
      <c r="AM289" s="84">
        <f t="shared" si="41"/>
        <v>0.89</v>
      </c>
      <c r="AN289" s="26"/>
      <c r="AO289" s="26"/>
      <c r="AP289" s="26"/>
      <c r="AQ289" s="26"/>
      <c r="AR289" s="26"/>
      <c r="AS289" s="26"/>
      <c r="AT289" s="26"/>
      <c r="AU289" s="26"/>
      <c r="AV289" t="s">
        <v>129</v>
      </c>
    </row>
    <row r="290" spans="1:48" x14ac:dyDescent="0.25">
      <c r="A290" t="s">
        <v>208</v>
      </c>
      <c r="B290" t="s">
        <v>182</v>
      </c>
      <c r="C290" t="str">
        <f t="shared" si="36"/>
        <v>Roanoke Loam-2022</v>
      </c>
      <c r="D290" t="s">
        <v>275</v>
      </c>
      <c r="E290" t="s">
        <v>769</v>
      </c>
      <c r="F290" t="s">
        <v>275</v>
      </c>
      <c r="G290" t="s">
        <v>769</v>
      </c>
      <c r="H290" t="s">
        <v>778</v>
      </c>
      <c r="I290" t="s">
        <v>779</v>
      </c>
      <c r="J290" t="s">
        <v>780</v>
      </c>
      <c r="K290" s="3">
        <v>3.68</v>
      </c>
      <c r="L290" t="s">
        <v>84</v>
      </c>
      <c r="M290">
        <v>2022</v>
      </c>
      <c r="O290" s="3">
        <v>2</v>
      </c>
      <c r="P290" s="3">
        <v>2</v>
      </c>
      <c r="Q290" s="3" t="s">
        <v>610</v>
      </c>
      <c r="S290" s="3">
        <v>18</v>
      </c>
      <c r="T290" s="3">
        <v>45.72</v>
      </c>
      <c r="V290" s="3">
        <v>4.7</v>
      </c>
      <c r="W290" s="3">
        <v>0.04</v>
      </c>
      <c r="X290" s="3">
        <v>5.66</v>
      </c>
      <c r="Y290" s="67">
        <v>2.5999999999999999E-3</v>
      </c>
      <c r="Z290" s="6">
        <f t="shared" si="44"/>
        <v>26</v>
      </c>
      <c r="AA290" s="3">
        <v>1.6</v>
      </c>
      <c r="AB290" s="25">
        <v>10.55</v>
      </c>
      <c r="AC290" s="3">
        <v>6.17</v>
      </c>
      <c r="AD290" s="3">
        <v>190</v>
      </c>
      <c r="AE290" s="3">
        <v>144</v>
      </c>
      <c r="AF290" s="3">
        <v>18</v>
      </c>
      <c r="AG290" s="3">
        <v>29</v>
      </c>
      <c r="AH290" s="3">
        <v>334</v>
      </c>
      <c r="AI290" s="84">
        <f t="shared" si="42"/>
        <v>1.3194444444444444</v>
      </c>
      <c r="AJ290" s="84">
        <f t="shared" si="38"/>
        <v>14.5</v>
      </c>
      <c r="AK290" s="84">
        <f t="shared" si="39"/>
        <v>95</v>
      </c>
      <c r="AL290" s="84">
        <f t="shared" si="40"/>
        <v>72</v>
      </c>
      <c r="AM290" s="84">
        <f t="shared" si="41"/>
        <v>1.3194444444444444</v>
      </c>
      <c r="AV290" t="s">
        <v>129</v>
      </c>
    </row>
    <row r="291" spans="1:48" x14ac:dyDescent="0.25">
      <c r="A291" t="s">
        <v>208</v>
      </c>
      <c r="B291" t="s">
        <v>182</v>
      </c>
      <c r="C291" t="str">
        <f t="shared" si="36"/>
        <v>Roanoke Loam-2022</v>
      </c>
      <c r="D291" t="s">
        <v>275</v>
      </c>
      <c r="E291" t="s">
        <v>769</v>
      </c>
      <c r="F291" t="s">
        <v>275</v>
      </c>
      <c r="G291" t="s">
        <v>769</v>
      </c>
      <c r="H291" t="s">
        <v>778</v>
      </c>
      <c r="I291" t="s">
        <v>779</v>
      </c>
      <c r="J291" t="s">
        <v>780</v>
      </c>
      <c r="K291" s="3">
        <v>3.68</v>
      </c>
      <c r="L291" t="s">
        <v>84</v>
      </c>
      <c r="M291">
        <v>2022</v>
      </c>
      <c r="O291" s="3">
        <v>2</v>
      </c>
      <c r="P291" s="3">
        <v>2</v>
      </c>
      <c r="Q291" s="3" t="s">
        <v>611</v>
      </c>
      <c r="S291" s="3">
        <v>23</v>
      </c>
      <c r="T291" s="3">
        <v>58.42</v>
      </c>
      <c r="V291" s="3">
        <v>4.8</v>
      </c>
      <c r="W291" s="3">
        <v>0.05</v>
      </c>
      <c r="X291" s="3">
        <v>8.74</v>
      </c>
      <c r="Y291" s="67">
        <v>2.3999999999999998E-3</v>
      </c>
      <c r="Z291" s="6">
        <f t="shared" si="44"/>
        <v>23.999999999999996</v>
      </c>
      <c r="AA291" s="3">
        <v>2.4</v>
      </c>
      <c r="AB291" s="25">
        <v>14.67</v>
      </c>
      <c r="AC291" s="3">
        <v>5.85</v>
      </c>
      <c r="AD291" s="3">
        <v>372</v>
      </c>
      <c r="AE291" s="3">
        <v>202</v>
      </c>
      <c r="AF291" s="3">
        <v>24</v>
      </c>
      <c r="AG291" s="3">
        <v>39</v>
      </c>
      <c r="AH291" s="3">
        <v>574</v>
      </c>
      <c r="AI291" s="84">
        <f t="shared" si="42"/>
        <v>1.8415841584158417</v>
      </c>
      <c r="AJ291" s="84">
        <f t="shared" si="38"/>
        <v>19.5</v>
      </c>
      <c r="AK291" s="84">
        <f t="shared" si="39"/>
        <v>186</v>
      </c>
      <c r="AL291" s="84">
        <f t="shared" si="40"/>
        <v>101</v>
      </c>
      <c r="AM291" s="84">
        <f t="shared" si="41"/>
        <v>1.8415841584158417</v>
      </c>
      <c r="AV291" t="s">
        <v>129</v>
      </c>
    </row>
    <row r="292" spans="1:48" x14ac:dyDescent="0.25">
      <c r="A292" t="s">
        <v>208</v>
      </c>
      <c r="B292" t="s">
        <v>182</v>
      </c>
      <c r="C292" t="str">
        <f t="shared" si="36"/>
        <v>Roanoke Loam-2022</v>
      </c>
      <c r="D292" t="s">
        <v>275</v>
      </c>
      <c r="E292" t="s">
        <v>769</v>
      </c>
      <c r="F292" t="s">
        <v>275</v>
      </c>
      <c r="G292" t="s">
        <v>769</v>
      </c>
      <c r="H292" t="s">
        <v>778</v>
      </c>
      <c r="I292" t="s">
        <v>779</v>
      </c>
      <c r="J292" t="s">
        <v>780</v>
      </c>
      <c r="K292" s="3">
        <v>3.68</v>
      </c>
      <c r="L292" t="s">
        <v>84</v>
      </c>
      <c r="M292">
        <v>2022</v>
      </c>
      <c r="O292" s="3">
        <v>2</v>
      </c>
      <c r="P292" s="3">
        <v>2</v>
      </c>
      <c r="Q292" s="3" t="s">
        <v>612</v>
      </c>
      <c r="S292" s="3">
        <v>37</v>
      </c>
      <c r="T292" s="3">
        <v>93.98</v>
      </c>
      <c r="V292" s="3">
        <v>5.0999999999999996</v>
      </c>
      <c r="W292" s="3">
        <v>0.08</v>
      </c>
      <c r="X292" s="3">
        <v>15.98</v>
      </c>
      <c r="Y292" s="67">
        <v>2.2000000000000001E-3</v>
      </c>
      <c r="Z292" s="6">
        <f t="shared" si="44"/>
        <v>22</v>
      </c>
      <c r="AA292" s="3">
        <v>5.0999999999999996</v>
      </c>
      <c r="AB292" s="25">
        <v>20.82</v>
      </c>
      <c r="AC292" s="3">
        <v>17.510000000000002</v>
      </c>
      <c r="AD292" s="3">
        <v>821</v>
      </c>
      <c r="AE292" s="3">
        <v>433</v>
      </c>
      <c r="AF292" s="3">
        <v>33</v>
      </c>
      <c r="AG292" s="3">
        <v>73</v>
      </c>
      <c r="AH292" s="3">
        <v>1254</v>
      </c>
      <c r="AI292" s="84">
        <f t="shared" si="42"/>
        <v>1.8960739030023095</v>
      </c>
      <c r="AJ292" s="84">
        <f t="shared" si="38"/>
        <v>36.5</v>
      </c>
      <c r="AK292" s="84">
        <f t="shared" si="39"/>
        <v>410.5</v>
      </c>
      <c r="AL292" s="84">
        <f t="shared" si="40"/>
        <v>216.5</v>
      </c>
      <c r="AM292" s="84">
        <f t="shared" si="41"/>
        <v>1.8960739030023095</v>
      </c>
      <c r="AV292" t="s">
        <v>129</v>
      </c>
    </row>
    <row r="293" spans="1:48" x14ac:dyDescent="0.25">
      <c r="A293" t="s">
        <v>208</v>
      </c>
      <c r="B293" t="s">
        <v>182</v>
      </c>
      <c r="C293" t="str">
        <f t="shared" si="36"/>
        <v>Roanoke Loam-2009</v>
      </c>
      <c r="D293" t="s">
        <v>275</v>
      </c>
      <c r="E293" t="s">
        <v>769</v>
      </c>
      <c r="F293" t="s">
        <v>275</v>
      </c>
      <c r="G293" t="s">
        <v>769</v>
      </c>
      <c r="H293" t="s">
        <v>778</v>
      </c>
      <c r="I293" t="s">
        <v>779</v>
      </c>
      <c r="J293" t="s">
        <v>780</v>
      </c>
      <c r="K293" s="3">
        <v>3.68</v>
      </c>
      <c r="L293" t="s">
        <v>84</v>
      </c>
      <c r="M293">
        <v>2009</v>
      </c>
      <c r="N293" s="2">
        <v>39940</v>
      </c>
      <c r="O293" s="3">
        <v>1</v>
      </c>
      <c r="P293" s="3" t="s">
        <v>651</v>
      </c>
      <c r="Q293" s="3" t="s">
        <v>651</v>
      </c>
      <c r="R293" s="27"/>
      <c r="S293" s="27"/>
      <c r="T293" s="3">
        <v>10</v>
      </c>
      <c r="U293" s="27"/>
      <c r="V293" s="3">
        <v>3.8000000000000003</v>
      </c>
      <c r="W293" s="27"/>
      <c r="X293" s="3">
        <v>11.865</v>
      </c>
      <c r="Y293" s="3">
        <v>2.9624999999999999E-3</v>
      </c>
      <c r="Z293" s="6">
        <f t="shared" si="44"/>
        <v>29.625</v>
      </c>
      <c r="AA293" s="27"/>
      <c r="AB293" s="27"/>
      <c r="AC293" s="27"/>
      <c r="AD293" s="3">
        <v>322.5</v>
      </c>
      <c r="AE293" s="3">
        <v>99.25</v>
      </c>
      <c r="AF293" s="3">
        <v>61.5</v>
      </c>
      <c r="AG293" s="3">
        <v>33</v>
      </c>
      <c r="AH293" s="3">
        <v>421.75</v>
      </c>
      <c r="AI293" s="84">
        <f t="shared" si="42"/>
        <v>3.2493702770780857</v>
      </c>
      <c r="AJ293" s="84">
        <f t="shared" si="38"/>
        <v>16.5</v>
      </c>
      <c r="AK293" s="84">
        <f t="shared" si="39"/>
        <v>161.25</v>
      </c>
      <c r="AL293" s="84">
        <f t="shared" si="40"/>
        <v>49.625</v>
      </c>
      <c r="AM293" s="84">
        <f t="shared" si="41"/>
        <v>3.2493702770780857</v>
      </c>
      <c r="AN293" s="26"/>
      <c r="AO293" s="26"/>
      <c r="AP293" s="26"/>
      <c r="AQ293" s="26"/>
      <c r="AR293" s="26"/>
      <c r="AS293" s="26"/>
      <c r="AT293" s="26"/>
      <c r="AU293" s="26"/>
      <c r="AV293" t="s">
        <v>129</v>
      </c>
    </row>
    <row r="294" spans="1:48" s="19" customFormat="1" x14ac:dyDescent="0.25">
      <c r="A294" t="s">
        <v>208</v>
      </c>
      <c r="B294" t="s">
        <v>182</v>
      </c>
      <c r="C294" t="str">
        <f t="shared" si="36"/>
        <v>Roanoke Loam-2022</v>
      </c>
      <c r="D294" t="s">
        <v>275</v>
      </c>
      <c r="E294" t="s">
        <v>769</v>
      </c>
      <c r="F294" t="s">
        <v>275</v>
      </c>
      <c r="G294" t="s">
        <v>769</v>
      </c>
      <c r="H294" t="s">
        <v>778</v>
      </c>
      <c r="I294" t="s">
        <v>779</v>
      </c>
      <c r="J294" t="s">
        <v>780</v>
      </c>
      <c r="K294" s="3">
        <v>3.68</v>
      </c>
      <c r="L294" t="s">
        <v>84</v>
      </c>
      <c r="M294">
        <v>2022</v>
      </c>
      <c r="N294"/>
      <c r="O294" s="3">
        <v>1</v>
      </c>
      <c r="P294" s="3" t="s">
        <v>651</v>
      </c>
      <c r="Q294" s="3" t="s">
        <v>608</v>
      </c>
      <c r="R294" s="3"/>
      <c r="S294" s="3">
        <v>5</v>
      </c>
      <c r="T294" s="3">
        <v>12.7</v>
      </c>
      <c r="U294" s="3"/>
      <c r="V294" s="3">
        <v>4.4000000000000004</v>
      </c>
      <c r="W294" s="3">
        <v>0.06</v>
      </c>
      <c r="X294" s="3">
        <v>5.85</v>
      </c>
      <c r="Y294" s="3">
        <v>4.7000000000000002E-3</v>
      </c>
      <c r="Z294" s="6">
        <f t="shared" si="44"/>
        <v>47</v>
      </c>
      <c r="AA294" s="3">
        <v>4.0999999999999996</v>
      </c>
      <c r="AB294" s="25">
        <v>10.09</v>
      </c>
      <c r="AC294" s="3">
        <v>9.08</v>
      </c>
      <c r="AD294" s="3">
        <v>261</v>
      </c>
      <c r="AE294" s="3">
        <v>65</v>
      </c>
      <c r="AF294" s="3">
        <v>38</v>
      </c>
      <c r="AG294" s="3">
        <v>16</v>
      </c>
      <c r="AH294" s="3">
        <v>326</v>
      </c>
      <c r="AI294" s="84">
        <f t="shared" si="42"/>
        <v>4.0153846153846153</v>
      </c>
      <c r="AJ294" s="84">
        <f t="shared" si="38"/>
        <v>8</v>
      </c>
      <c r="AK294" s="84">
        <f t="shared" si="39"/>
        <v>130.5</v>
      </c>
      <c r="AL294" s="84">
        <f t="shared" si="40"/>
        <v>32.5</v>
      </c>
      <c r="AM294" s="84">
        <f t="shared" si="41"/>
        <v>4.0153846153846153</v>
      </c>
      <c r="AN294"/>
      <c r="AO294"/>
      <c r="AP294"/>
      <c r="AQ294"/>
      <c r="AR294"/>
      <c r="AS294"/>
      <c r="AT294"/>
      <c r="AU294"/>
      <c r="AV294" t="s">
        <v>129</v>
      </c>
    </row>
    <row r="295" spans="1:48" x14ac:dyDescent="0.25">
      <c r="A295" t="s">
        <v>208</v>
      </c>
      <c r="B295" t="s">
        <v>182</v>
      </c>
      <c r="C295" t="str">
        <f t="shared" si="36"/>
        <v>Roanoke Loam-2022</v>
      </c>
      <c r="D295" t="s">
        <v>275</v>
      </c>
      <c r="E295" t="s">
        <v>769</v>
      </c>
      <c r="F295" t="s">
        <v>275</v>
      </c>
      <c r="G295" t="s">
        <v>769</v>
      </c>
      <c r="H295" t="s">
        <v>778</v>
      </c>
      <c r="I295" t="s">
        <v>779</v>
      </c>
      <c r="J295" t="s">
        <v>780</v>
      </c>
      <c r="K295" s="3">
        <v>3.68</v>
      </c>
      <c r="L295" t="s">
        <v>84</v>
      </c>
      <c r="M295">
        <v>2022</v>
      </c>
      <c r="O295" s="3">
        <v>2</v>
      </c>
      <c r="P295" s="3">
        <v>2</v>
      </c>
      <c r="Q295" s="3" t="s">
        <v>609</v>
      </c>
      <c r="S295" s="3">
        <v>10</v>
      </c>
      <c r="T295" s="3">
        <v>25.4</v>
      </c>
      <c r="V295" s="3">
        <v>4.7</v>
      </c>
      <c r="W295" s="3">
        <v>0.04</v>
      </c>
      <c r="X295" s="3">
        <v>5.56</v>
      </c>
      <c r="Y295" s="67">
        <v>2.8999999999999998E-3</v>
      </c>
      <c r="Z295" s="6">
        <f t="shared" si="44"/>
        <v>28.999999999999996</v>
      </c>
      <c r="AA295" s="3">
        <v>4.5</v>
      </c>
      <c r="AB295" s="25">
        <v>10.14</v>
      </c>
      <c r="AC295" s="3">
        <v>4.79</v>
      </c>
      <c r="AD295" s="3">
        <v>343</v>
      </c>
      <c r="AE295" s="3">
        <v>54</v>
      </c>
      <c r="AF295" s="3">
        <v>16</v>
      </c>
      <c r="AG295" s="3">
        <v>17</v>
      </c>
      <c r="AH295" s="3">
        <v>397</v>
      </c>
      <c r="AI295" s="84">
        <f t="shared" si="42"/>
        <v>6.3518518518518521</v>
      </c>
      <c r="AJ295" s="84">
        <f t="shared" si="38"/>
        <v>8.5</v>
      </c>
      <c r="AK295" s="84">
        <f t="shared" si="39"/>
        <v>171.5</v>
      </c>
      <c r="AL295" s="84">
        <f t="shared" si="40"/>
        <v>27</v>
      </c>
      <c r="AM295" s="84">
        <f t="shared" si="41"/>
        <v>6.3518518518518521</v>
      </c>
      <c r="AV295" t="s">
        <v>129</v>
      </c>
    </row>
    <row r="296" spans="1:48" x14ac:dyDescent="0.25">
      <c r="A296" t="s">
        <v>207</v>
      </c>
      <c r="B296" t="s">
        <v>162</v>
      </c>
      <c r="C296" t="str">
        <f t="shared" si="36"/>
        <v>RRV013-2016</v>
      </c>
      <c r="D296" t="s">
        <v>275</v>
      </c>
      <c r="E296" t="s">
        <v>769</v>
      </c>
      <c r="F296" t="s">
        <v>275</v>
      </c>
      <c r="G296" t="s">
        <v>769</v>
      </c>
      <c r="H296" t="s">
        <v>782</v>
      </c>
      <c r="I296" t="s">
        <v>781</v>
      </c>
      <c r="J296" t="s">
        <v>780</v>
      </c>
      <c r="K296" s="3">
        <v>0</v>
      </c>
      <c r="L296" t="s">
        <v>162</v>
      </c>
      <c r="M296">
        <v>2016</v>
      </c>
      <c r="O296" s="3">
        <v>1</v>
      </c>
      <c r="P296" s="3" t="s">
        <v>651</v>
      </c>
      <c r="Q296" s="3" t="s">
        <v>651</v>
      </c>
      <c r="R296" s="27"/>
      <c r="S296" s="27"/>
      <c r="T296" s="3">
        <v>10</v>
      </c>
      <c r="U296" s="27"/>
      <c r="V296" s="36">
        <v>5.0666666666666664</v>
      </c>
      <c r="W296" s="27"/>
      <c r="X296" s="14">
        <v>12.51</v>
      </c>
      <c r="Y296" s="3">
        <v>7.0000000000000001E-3</v>
      </c>
      <c r="Z296" s="6">
        <f t="shared" si="44"/>
        <v>70</v>
      </c>
      <c r="AA296" s="27"/>
      <c r="AB296" s="27"/>
      <c r="AC296" s="27"/>
      <c r="AD296" s="6">
        <v>834</v>
      </c>
      <c r="AE296" s="6">
        <v>184.66666666666666</v>
      </c>
      <c r="AF296" s="6">
        <v>66.333333333333329</v>
      </c>
      <c r="AG296" s="6">
        <v>104.66666666666667</v>
      </c>
      <c r="AH296" s="3">
        <v>1018.6666666666666</v>
      </c>
      <c r="AI296" s="84">
        <f t="shared" si="42"/>
        <v>4.5162454873646212</v>
      </c>
      <c r="AJ296" s="84">
        <f t="shared" si="38"/>
        <v>52.333333333333336</v>
      </c>
      <c r="AK296" s="84">
        <f t="shared" si="39"/>
        <v>417</v>
      </c>
      <c r="AL296" s="84">
        <f t="shared" si="40"/>
        <v>92.333333333333329</v>
      </c>
      <c r="AM296" s="84">
        <f t="shared" si="41"/>
        <v>4.5162454873646212</v>
      </c>
    </row>
    <row r="297" spans="1:48" x14ac:dyDescent="0.25">
      <c r="A297" t="s">
        <v>207</v>
      </c>
      <c r="B297" t="s">
        <v>162</v>
      </c>
      <c r="C297" t="str">
        <f t="shared" si="36"/>
        <v>RRV013-2013</v>
      </c>
      <c r="D297" t="s">
        <v>275</v>
      </c>
      <c r="E297" t="s">
        <v>769</v>
      </c>
      <c r="F297" t="s">
        <v>275</v>
      </c>
      <c r="G297" t="s">
        <v>769</v>
      </c>
      <c r="H297" t="s">
        <v>782</v>
      </c>
      <c r="I297" t="s">
        <v>781</v>
      </c>
      <c r="J297" t="s">
        <v>780</v>
      </c>
      <c r="K297" s="3">
        <v>0</v>
      </c>
      <c r="L297" t="s">
        <v>162</v>
      </c>
      <c r="M297">
        <v>2013</v>
      </c>
      <c r="O297" s="3">
        <v>1</v>
      </c>
      <c r="P297" s="3" t="s">
        <v>651</v>
      </c>
      <c r="Q297" s="3" t="s">
        <v>651</v>
      </c>
      <c r="R297" s="27"/>
      <c r="S297" s="27"/>
      <c r="T297" s="3">
        <v>10</v>
      </c>
      <c r="U297" s="27"/>
      <c r="V297" s="36">
        <v>5.333333333333333</v>
      </c>
      <c r="W297" s="27"/>
      <c r="X297" s="14">
        <v>18.516666666666669</v>
      </c>
      <c r="Y297" s="3">
        <v>7.0000000000000001E-3</v>
      </c>
      <c r="Z297" s="6">
        <f t="shared" si="44"/>
        <v>70</v>
      </c>
      <c r="AA297" s="27"/>
      <c r="AB297" s="27"/>
      <c r="AC297" s="27"/>
      <c r="AD297" s="6">
        <v>1281.3333333333333</v>
      </c>
      <c r="AE297" s="6">
        <v>232.33333333333334</v>
      </c>
      <c r="AF297" s="6">
        <v>57</v>
      </c>
      <c r="AG297" s="6">
        <v>71</v>
      </c>
      <c r="AH297" s="3">
        <v>1513.6666666666665</v>
      </c>
      <c r="AI297" s="84">
        <f t="shared" si="42"/>
        <v>5.5150645624103296</v>
      </c>
      <c r="AJ297" s="84">
        <f t="shared" si="38"/>
        <v>35.5</v>
      </c>
      <c r="AK297" s="84">
        <f t="shared" si="39"/>
        <v>640.66666666666663</v>
      </c>
      <c r="AL297" s="84">
        <f t="shared" si="40"/>
        <v>116.16666666666667</v>
      </c>
      <c r="AM297" s="84">
        <f t="shared" si="41"/>
        <v>5.5150645624103296</v>
      </c>
    </row>
    <row r="298" spans="1:48" x14ac:dyDescent="0.25">
      <c r="A298" t="s">
        <v>208</v>
      </c>
      <c r="B298" t="s">
        <v>186</v>
      </c>
      <c r="C298" t="str">
        <f t="shared" si="36"/>
        <v>Salmon Creek UT-2022</v>
      </c>
      <c r="D298" t="s">
        <v>275</v>
      </c>
      <c r="E298" t="s">
        <v>769</v>
      </c>
      <c r="F298" t="s">
        <v>275</v>
      </c>
      <c r="G298" t="s">
        <v>769</v>
      </c>
      <c r="H298" t="s">
        <v>782</v>
      </c>
      <c r="I298" t="s">
        <v>781</v>
      </c>
      <c r="J298" t="s">
        <v>780</v>
      </c>
      <c r="K298" s="3">
        <v>0.5</v>
      </c>
      <c r="L298" t="s">
        <v>85</v>
      </c>
      <c r="M298">
        <v>2022</v>
      </c>
      <c r="O298" s="3">
        <v>2</v>
      </c>
      <c r="P298" s="3">
        <v>2</v>
      </c>
      <c r="Q298" s="3" t="s">
        <v>616</v>
      </c>
      <c r="S298" s="3">
        <v>26</v>
      </c>
      <c r="T298" s="3">
        <v>66.040000000000006</v>
      </c>
      <c r="V298" s="3">
        <v>5</v>
      </c>
      <c r="W298" s="3">
        <v>0.05</v>
      </c>
      <c r="X298" s="3">
        <v>16.32</v>
      </c>
      <c r="Y298" s="67">
        <v>2.65E-3</v>
      </c>
      <c r="Z298" s="6">
        <f t="shared" si="44"/>
        <v>26.5</v>
      </c>
      <c r="AA298" s="3" t="s">
        <v>638</v>
      </c>
      <c r="AB298" s="25">
        <v>10.18</v>
      </c>
      <c r="AC298" s="3">
        <v>8.99</v>
      </c>
      <c r="AD298" s="3">
        <v>1154</v>
      </c>
      <c r="AE298" s="3">
        <v>206</v>
      </c>
      <c r="AF298" s="3">
        <v>38</v>
      </c>
      <c r="AG298" s="3">
        <v>42</v>
      </c>
      <c r="AH298" s="3">
        <v>1360</v>
      </c>
      <c r="AI298" s="84">
        <f t="shared" si="42"/>
        <v>5.6019417475728153</v>
      </c>
      <c r="AJ298" s="84">
        <f t="shared" si="38"/>
        <v>21</v>
      </c>
      <c r="AK298" s="84">
        <f t="shared" si="39"/>
        <v>577</v>
      </c>
      <c r="AL298" s="84">
        <f t="shared" si="40"/>
        <v>103</v>
      </c>
      <c r="AM298" s="84">
        <f t="shared" si="41"/>
        <v>5.6019417475728153</v>
      </c>
      <c r="AV298" t="s">
        <v>129</v>
      </c>
    </row>
    <row r="299" spans="1:48" s="19" customFormat="1" x14ac:dyDescent="0.25">
      <c r="A299" t="s">
        <v>208</v>
      </c>
      <c r="B299" t="s">
        <v>186</v>
      </c>
      <c r="C299" t="str">
        <f t="shared" si="36"/>
        <v>Salmon Creek UT-2022</v>
      </c>
      <c r="D299" t="s">
        <v>275</v>
      </c>
      <c r="E299" t="s">
        <v>769</v>
      </c>
      <c r="F299" t="s">
        <v>275</v>
      </c>
      <c r="G299" t="s">
        <v>769</v>
      </c>
      <c r="H299" t="s">
        <v>782</v>
      </c>
      <c r="I299" t="s">
        <v>781</v>
      </c>
      <c r="J299" t="s">
        <v>780</v>
      </c>
      <c r="K299" s="3">
        <v>0.5</v>
      </c>
      <c r="L299" t="s">
        <v>85</v>
      </c>
      <c r="M299">
        <v>2022</v>
      </c>
      <c r="N299"/>
      <c r="O299" s="3">
        <v>2</v>
      </c>
      <c r="P299" s="3">
        <v>2</v>
      </c>
      <c r="Q299" s="3" t="s">
        <v>615</v>
      </c>
      <c r="R299" s="3"/>
      <c r="S299" s="3">
        <v>20</v>
      </c>
      <c r="T299" s="3">
        <v>50.8</v>
      </c>
      <c r="U299" s="3"/>
      <c r="V299" s="3">
        <v>5</v>
      </c>
      <c r="W299" s="3">
        <v>0.02</v>
      </c>
      <c r="X299" s="3">
        <v>4.2699999999999996</v>
      </c>
      <c r="Y299" s="67">
        <v>4.0000000000000001E-3</v>
      </c>
      <c r="Z299" s="6">
        <f t="shared" si="44"/>
        <v>40</v>
      </c>
      <c r="AA299" s="3">
        <v>1.9</v>
      </c>
      <c r="AB299" s="25">
        <v>15.34</v>
      </c>
      <c r="AC299" s="3">
        <v>6.22</v>
      </c>
      <c r="AD299" s="3">
        <v>293</v>
      </c>
      <c r="AE299" s="3">
        <v>51</v>
      </c>
      <c r="AF299" s="3">
        <v>28</v>
      </c>
      <c r="AG299" s="3">
        <v>16</v>
      </c>
      <c r="AH299" s="3">
        <v>344</v>
      </c>
      <c r="AI299" s="84">
        <f t="shared" si="42"/>
        <v>5.7450980392156863</v>
      </c>
      <c r="AJ299" s="84">
        <f t="shared" si="38"/>
        <v>8</v>
      </c>
      <c r="AK299" s="84">
        <f t="shared" si="39"/>
        <v>146.5</v>
      </c>
      <c r="AL299" s="84">
        <f t="shared" si="40"/>
        <v>25.5</v>
      </c>
      <c r="AM299" s="84">
        <f t="shared" si="41"/>
        <v>5.7450980392156863</v>
      </c>
      <c r="AN299"/>
      <c r="AO299"/>
      <c r="AP299"/>
      <c r="AQ299"/>
      <c r="AR299"/>
      <c r="AS299"/>
      <c r="AT299"/>
      <c r="AU299"/>
      <c r="AV299" t="s">
        <v>129</v>
      </c>
    </row>
    <row r="300" spans="1:48" x14ac:dyDescent="0.25">
      <c r="A300" t="s">
        <v>208</v>
      </c>
      <c r="B300" t="s">
        <v>186</v>
      </c>
      <c r="C300" t="str">
        <f t="shared" si="36"/>
        <v>Salmon Creek UT-2022</v>
      </c>
      <c r="D300" t="s">
        <v>275</v>
      </c>
      <c r="E300" t="s">
        <v>769</v>
      </c>
      <c r="F300" t="s">
        <v>275</v>
      </c>
      <c r="G300" t="s">
        <v>769</v>
      </c>
      <c r="H300" t="s">
        <v>782</v>
      </c>
      <c r="I300" t="s">
        <v>781</v>
      </c>
      <c r="J300" t="s">
        <v>780</v>
      </c>
      <c r="K300" s="3">
        <v>0.5</v>
      </c>
      <c r="L300" t="s">
        <v>85</v>
      </c>
      <c r="M300">
        <v>2022</v>
      </c>
      <c r="O300" s="3">
        <v>1</v>
      </c>
      <c r="P300" s="3" t="s">
        <v>651</v>
      </c>
      <c r="Q300" s="3" t="s">
        <v>613</v>
      </c>
      <c r="S300" s="3">
        <v>4</v>
      </c>
      <c r="T300" s="3">
        <v>10.16</v>
      </c>
      <c r="V300" s="3">
        <v>5</v>
      </c>
      <c r="W300" s="3">
        <v>0.04</v>
      </c>
      <c r="X300" s="3">
        <v>6.56</v>
      </c>
      <c r="Y300" s="67">
        <v>6.7499999999999999E-3</v>
      </c>
      <c r="Z300" s="6">
        <f t="shared" si="44"/>
        <v>67.5</v>
      </c>
      <c r="AA300" s="3">
        <v>10</v>
      </c>
      <c r="AB300" s="25">
        <v>22.27</v>
      </c>
      <c r="AC300" s="3">
        <v>16.23</v>
      </c>
      <c r="AD300" s="3">
        <v>463</v>
      </c>
      <c r="AE300" s="3">
        <v>79</v>
      </c>
      <c r="AF300" s="3">
        <v>20</v>
      </c>
      <c r="AG300" s="3">
        <v>22</v>
      </c>
      <c r="AH300" s="3">
        <v>542</v>
      </c>
      <c r="AI300" s="84">
        <f t="shared" si="42"/>
        <v>5.8607594936708862</v>
      </c>
      <c r="AJ300" s="84">
        <f t="shared" si="38"/>
        <v>11</v>
      </c>
      <c r="AK300" s="84">
        <f t="shared" si="39"/>
        <v>231.5</v>
      </c>
      <c r="AL300" s="84">
        <f t="shared" si="40"/>
        <v>39.5</v>
      </c>
      <c r="AM300" s="84">
        <f t="shared" si="41"/>
        <v>5.8607594936708862</v>
      </c>
      <c r="AV300" t="s">
        <v>129</v>
      </c>
    </row>
    <row r="301" spans="1:48" x14ac:dyDescent="0.25">
      <c r="A301" t="s">
        <v>208</v>
      </c>
      <c r="B301" t="s">
        <v>186</v>
      </c>
      <c r="C301" t="str">
        <f t="shared" si="36"/>
        <v>Salmon Creek UT-2022</v>
      </c>
      <c r="D301" t="s">
        <v>275</v>
      </c>
      <c r="E301" t="s">
        <v>769</v>
      </c>
      <c r="F301" t="s">
        <v>275</v>
      </c>
      <c r="G301" t="s">
        <v>769</v>
      </c>
      <c r="H301" t="s">
        <v>782</v>
      </c>
      <c r="I301" t="s">
        <v>781</v>
      </c>
      <c r="J301" t="s">
        <v>780</v>
      </c>
      <c r="K301" s="3">
        <v>0.5</v>
      </c>
      <c r="L301" t="s">
        <v>85</v>
      </c>
      <c r="M301">
        <v>2022</v>
      </c>
      <c r="O301" s="3">
        <v>1</v>
      </c>
      <c r="P301" s="3" t="s">
        <v>651</v>
      </c>
      <c r="Q301" s="3" t="s">
        <v>614</v>
      </c>
      <c r="S301" s="3">
        <v>10</v>
      </c>
      <c r="T301" s="3">
        <v>25.4</v>
      </c>
      <c r="V301" s="3">
        <v>5.3</v>
      </c>
      <c r="W301" s="3">
        <v>0.03</v>
      </c>
      <c r="X301" s="3">
        <v>4.99</v>
      </c>
      <c r="Y301" s="67">
        <v>6.2500000000000003E-3</v>
      </c>
      <c r="Z301" s="6">
        <f t="shared" si="44"/>
        <v>62.5</v>
      </c>
      <c r="AA301" s="3">
        <v>12</v>
      </c>
      <c r="AB301" s="25">
        <v>12.09</v>
      </c>
      <c r="AC301" s="3">
        <v>5.74</v>
      </c>
      <c r="AD301" s="3">
        <v>432</v>
      </c>
      <c r="AE301" s="3">
        <v>69</v>
      </c>
      <c r="AF301" s="3">
        <v>17</v>
      </c>
      <c r="AG301" s="3">
        <v>18</v>
      </c>
      <c r="AH301" s="3">
        <v>501</v>
      </c>
      <c r="AI301" s="84">
        <f t="shared" si="42"/>
        <v>6.2608695652173916</v>
      </c>
      <c r="AJ301" s="84">
        <f t="shared" si="38"/>
        <v>9</v>
      </c>
      <c r="AK301" s="84">
        <f t="shared" si="39"/>
        <v>216</v>
      </c>
      <c r="AL301" s="84">
        <f t="shared" si="40"/>
        <v>34.5</v>
      </c>
      <c r="AM301" s="84">
        <f t="shared" si="41"/>
        <v>6.2608695652173916</v>
      </c>
      <c r="AV301" t="s">
        <v>129</v>
      </c>
    </row>
    <row r="302" spans="1:48" x14ac:dyDescent="0.25">
      <c r="A302" t="s">
        <v>208</v>
      </c>
      <c r="B302" t="s">
        <v>186</v>
      </c>
      <c r="C302" t="str">
        <f t="shared" si="36"/>
        <v>Salmon Creek UT-2008</v>
      </c>
      <c r="D302" t="s">
        <v>275</v>
      </c>
      <c r="E302" t="s">
        <v>769</v>
      </c>
      <c r="F302" t="s">
        <v>275</v>
      </c>
      <c r="G302" t="s">
        <v>769</v>
      </c>
      <c r="H302" t="s">
        <v>782</v>
      </c>
      <c r="I302" t="s">
        <v>781</v>
      </c>
      <c r="J302" t="s">
        <v>780</v>
      </c>
      <c r="K302" s="3">
        <v>0.5</v>
      </c>
      <c r="L302" t="s">
        <v>85</v>
      </c>
      <c r="M302">
        <v>2008</v>
      </c>
      <c r="O302" s="3">
        <v>2</v>
      </c>
      <c r="P302" s="3">
        <v>2</v>
      </c>
      <c r="Q302" s="3" t="s">
        <v>652</v>
      </c>
      <c r="T302" s="3">
        <v>50</v>
      </c>
      <c r="V302" s="3">
        <v>4.5999999999999996</v>
      </c>
      <c r="X302" s="3">
        <v>26.61</v>
      </c>
      <c r="Y302" s="67">
        <v>3.5000000000000001E-3</v>
      </c>
      <c r="Z302" s="6">
        <f t="shared" si="44"/>
        <v>35</v>
      </c>
      <c r="AD302" s="3">
        <v>1637</v>
      </c>
      <c r="AE302" s="3">
        <v>190</v>
      </c>
      <c r="AF302" s="3">
        <v>100</v>
      </c>
      <c r="AG302" s="3">
        <v>69</v>
      </c>
      <c r="AH302" s="3">
        <v>1827</v>
      </c>
      <c r="AI302" s="84">
        <f t="shared" si="42"/>
        <v>8.6157894736842113</v>
      </c>
      <c r="AJ302" s="84">
        <f t="shared" si="38"/>
        <v>34.5</v>
      </c>
      <c r="AK302" s="84">
        <f t="shared" si="39"/>
        <v>818.5</v>
      </c>
      <c r="AL302" s="84">
        <f t="shared" si="40"/>
        <v>95</v>
      </c>
      <c r="AM302" s="84">
        <f t="shared" si="41"/>
        <v>8.6157894736842113</v>
      </c>
      <c r="AV302" t="s">
        <v>129</v>
      </c>
    </row>
    <row r="303" spans="1:48" x14ac:dyDescent="0.25">
      <c r="A303" t="s">
        <v>208</v>
      </c>
      <c r="B303" t="s">
        <v>186</v>
      </c>
      <c r="C303" t="str">
        <f t="shared" si="36"/>
        <v>Salmon Creek UT-2008</v>
      </c>
      <c r="D303" t="s">
        <v>275</v>
      </c>
      <c r="E303" t="s">
        <v>769</v>
      </c>
      <c r="F303" t="s">
        <v>275</v>
      </c>
      <c r="G303" t="s">
        <v>769</v>
      </c>
      <c r="H303" t="s">
        <v>782</v>
      </c>
      <c r="I303" t="s">
        <v>781</v>
      </c>
      <c r="J303" t="s">
        <v>780</v>
      </c>
      <c r="K303" s="3">
        <v>0.5</v>
      </c>
      <c r="L303" t="s">
        <v>85</v>
      </c>
      <c r="M303">
        <v>2008</v>
      </c>
      <c r="O303" s="3">
        <v>1</v>
      </c>
      <c r="P303" s="3" t="s">
        <v>651</v>
      </c>
      <c r="Q303" s="3" t="s">
        <v>651</v>
      </c>
      <c r="T303" s="3">
        <v>10</v>
      </c>
      <c r="V303" s="3">
        <v>4.875</v>
      </c>
      <c r="X303" s="3">
        <v>19.907500000000002</v>
      </c>
      <c r="Y303" s="3">
        <v>3.5000000000000001E-3</v>
      </c>
      <c r="Z303" s="6">
        <f t="shared" si="44"/>
        <v>35</v>
      </c>
      <c r="AD303" s="3">
        <v>1426.5</v>
      </c>
      <c r="AE303" s="3">
        <v>153.5</v>
      </c>
      <c r="AF303" s="3">
        <v>89.25</v>
      </c>
      <c r="AG303" s="3">
        <v>61.75</v>
      </c>
      <c r="AH303" s="3">
        <v>1580</v>
      </c>
      <c r="AI303" s="84">
        <f t="shared" si="42"/>
        <v>9.2931596091205204</v>
      </c>
      <c r="AJ303" s="84">
        <f t="shared" si="38"/>
        <v>30.875</v>
      </c>
      <c r="AK303" s="84">
        <f t="shared" si="39"/>
        <v>713.25</v>
      </c>
      <c r="AL303" s="84">
        <f t="shared" si="40"/>
        <v>76.75</v>
      </c>
      <c r="AM303" s="84">
        <f t="shared" si="41"/>
        <v>9.2931596091205204</v>
      </c>
      <c r="AV303" t="s">
        <v>129</v>
      </c>
    </row>
    <row r="304" spans="1:48" x14ac:dyDescent="0.25">
      <c r="A304" t="s">
        <v>203</v>
      </c>
      <c r="B304" s="34" t="s">
        <v>245</v>
      </c>
      <c r="C304" t="str">
        <f t="shared" si="36"/>
        <v>SEES1-2016</v>
      </c>
      <c r="D304" t="s">
        <v>278</v>
      </c>
      <c r="E304" t="s">
        <v>279</v>
      </c>
      <c r="F304" t="s">
        <v>278</v>
      </c>
      <c r="G304" t="s">
        <v>279</v>
      </c>
      <c r="H304" t="s">
        <v>782</v>
      </c>
      <c r="I304" t="s">
        <v>781</v>
      </c>
      <c r="J304" t="s">
        <v>783</v>
      </c>
      <c r="K304" s="3">
        <v>0.60960000000000003</v>
      </c>
      <c r="L304" t="s">
        <v>131</v>
      </c>
      <c r="M304">
        <v>2016</v>
      </c>
      <c r="N304" s="2">
        <v>42542</v>
      </c>
      <c r="O304" s="3">
        <v>1</v>
      </c>
      <c r="P304" s="3" t="s">
        <v>651</v>
      </c>
      <c r="R304" s="27"/>
      <c r="S304" s="27"/>
      <c r="T304" s="3">
        <v>10</v>
      </c>
      <c r="U304" s="27"/>
      <c r="V304" s="14">
        <v>5.6078888888888896</v>
      </c>
      <c r="W304" s="27"/>
      <c r="X304" s="27"/>
      <c r="Y304" s="27"/>
      <c r="Z304" s="6">
        <f t="shared" si="44"/>
        <v>0</v>
      </c>
      <c r="AA304" s="6">
        <v>0.33465819643333333</v>
      </c>
      <c r="AB304" s="3">
        <v>995.03981229386807</v>
      </c>
      <c r="AC304" s="6">
        <v>17991.494350522695</v>
      </c>
      <c r="AD304" s="14">
        <v>323.27818202666663</v>
      </c>
      <c r="AE304" s="6">
        <v>1181.3441642133332</v>
      </c>
      <c r="AF304" s="14">
        <v>315.15863009580249</v>
      </c>
      <c r="AG304" s="6">
        <v>9361.9204977540739</v>
      </c>
      <c r="AH304" s="3">
        <v>1504.6223462399998</v>
      </c>
      <c r="AI304" s="84">
        <f t="shared" si="42"/>
        <v>0.27365283701379284</v>
      </c>
      <c r="AJ304" s="84">
        <f t="shared" si="38"/>
        <v>4680.960248877037</v>
      </c>
      <c r="AK304" s="84">
        <f t="shared" si="39"/>
        <v>161.63909101333331</v>
      </c>
      <c r="AL304" s="84">
        <f t="shared" si="40"/>
        <v>590.67208210666661</v>
      </c>
      <c r="AM304" s="84">
        <f t="shared" si="41"/>
        <v>0.27365283701379284</v>
      </c>
      <c r="AN304" s="26"/>
      <c r="AO304" s="26"/>
      <c r="AP304" s="26"/>
      <c r="AQ304" s="26"/>
      <c r="AR304" s="26"/>
      <c r="AS304" s="26"/>
      <c r="AT304" s="26"/>
      <c r="AU304" s="26"/>
    </row>
    <row r="305" spans="1:48" x14ac:dyDescent="0.25">
      <c r="A305" t="s">
        <v>203</v>
      </c>
      <c r="B305" s="34" t="s">
        <v>245</v>
      </c>
      <c r="C305" t="str">
        <f t="shared" si="36"/>
        <v>SEES1-2009</v>
      </c>
      <c r="D305" t="s">
        <v>278</v>
      </c>
      <c r="E305" t="s">
        <v>279</v>
      </c>
      <c r="F305" t="s">
        <v>278</v>
      </c>
      <c r="G305" t="s">
        <v>279</v>
      </c>
      <c r="H305" t="s">
        <v>782</v>
      </c>
      <c r="I305" t="s">
        <v>781</v>
      </c>
      <c r="J305" t="s">
        <v>783</v>
      </c>
      <c r="K305" s="3">
        <v>0.60960000000000003</v>
      </c>
      <c r="L305" t="s">
        <v>131</v>
      </c>
      <c r="M305">
        <v>2009</v>
      </c>
      <c r="N305" s="2">
        <v>39938</v>
      </c>
      <c r="O305" s="3">
        <v>1</v>
      </c>
      <c r="P305" s="3" t="s">
        <v>651</v>
      </c>
      <c r="R305" s="33"/>
      <c r="S305" s="33"/>
      <c r="T305" s="3">
        <v>10</v>
      </c>
      <c r="U305" s="27"/>
      <c r="V305" s="77">
        <v>4.2</v>
      </c>
      <c r="W305" s="76"/>
      <c r="X305" s="77">
        <v>77.849999999999994</v>
      </c>
      <c r="Y305" s="77">
        <v>3.5000000000000001E-3</v>
      </c>
      <c r="Z305" s="6">
        <f t="shared" si="44"/>
        <v>35</v>
      </c>
      <c r="AA305" s="76"/>
      <c r="AB305" s="78"/>
      <c r="AC305" s="76"/>
      <c r="AD305" s="77">
        <v>533</v>
      </c>
      <c r="AE305" s="77">
        <v>652</v>
      </c>
      <c r="AF305" s="77">
        <v>212</v>
      </c>
      <c r="AG305" s="77">
        <v>3384</v>
      </c>
      <c r="AH305" s="3">
        <v>1185</v>
      </c>
      <c r="AI305" s="84">
        <f t="shared" si="42"/>
        <v>0.81748466257668717</v>
      </c>
      <c r="AJ305" s="84">
        <f t="shared" si="38"/>
        <v>1692</v>
      </c>
      <c r="AK305" s="84">
        <f t="shared" si="39"/>
        <v>266.5</v>
      </c>
      <c r="AL305" s="84">
        <f t="shared" si="40"/>
        <v>326</v>
      </c>
      <c r="AM305" s="84">
        <f t="shared" si="41"/>
        <v>0.81748466257668717</v>
      </c>
      <c r="AN305" s="26"/>
      <c r="AO305" s="26"/>
      <c r="AP305" s="26"/>
      <c r="AQ305" s="26"/>
      <c r="AR305" s="26"/>
      <c r="AS305" s="26"/>
      <c r="AT305" s="26"/>
      <c r="AU305" s="26"/>
    </row>
    <row r="306" spans="1:48" x14ac:dyDescent="0.25">
      <c r="A306" t="s">
        <v>203</v>
      </c>
      <c r="B306" s="34" t="s">
        <v>245</v>
      </c>
      <c r="C306" t="str">
        <f t="shared" si="36"/>
        <v>SEES1-2009</v>
      </c>
      <c r="D306" t="s">
        <v>278</v>
      </c>
      <c r="E306" t="s">
        <v>279</v>
      </c>
      <c r="F306" t="s">
        <v>278</v>
      </c>
      <c r="G306" t="s">
        <v>279</v>
      </c>
      <c r="H306" t="s">
        <v>782</v>
      </c>
      <c r="I306" t="s">
        <v>781</v>
      </c>
      <c r="J306" t="s">
        <v>783</v>
      </c>
      <c r="K306" s="3">
        <v>0.60960000000000003</v>
      </c>
      <c r="L306" t="s">
        <v>131</v>
      </c>
      <c r="M306">
        <v>2009</v>
      </c>
      <c r="N306" s="2">
        <v>39938</v>
      </c>
      <c r="O306" s="3">
        <v>2</v>
      </c>
      <c r="P306" s="3">
        <v>2</v>
      </c>
      <c r="R306" s="33"/>
      <c r="S306" s="33"/>
      <c r="T306" s="3">
        <v>20</v>
      </c>
      <c r="U306" s="27"/>
      <c r="V306" s="77">
        <v>5.9</v>
      </c>
      <c r="W306" s="76"/>
      <c r="X306" s="77">
        <v>17.45</v>
      </c>
      <c r="Y306" s="77">
        <v>1.6750000000000001E-3</v>
      </c>
      <c r="Z306" s="6">
        <f t="shared" si="44"/>
        <v>16.75</v>
      </c>
      <c r="AA306" s="76"/>
      <c r="AB306" s="78"/>
      <c r="AC306" s="76"/>
      <c r="AD306" s="77">
        <v>584</v>
      </c>
      <c r="AE306" s="77">
        <v>368</v>
      </c>
      <c r="AF306" s="3">
        <v>103</v>
      </c>
      <c r="AG306" s="3">
        <v>1629</v>
      </c>
      <c r="AH306" s="3">
        <v>952</v>
      </c>
      <c r="AI306" s="84">
        <f t="shared" si="42"/>
        <v>1.5869565217391304</v>
      </c>
      <c r="AJ306" s="84">
        <f t="shared" si="38"/>
        <v>814.5</v>
      </c>
      <c r="AK306" s="84">
        <f t="shared" si="39"/>
        <v>292</v>
      </c>
      <c r="AL306" s="84">
        <f t="shared" si="40"/>
        <v>184</v>
      </c>
      <c r="AM306" s="84">
        <f t="shared" si="41"/>
        <v>1.5869565217391304</v>
      </c>
      <c r="AN306" s="26"/>
      <c r="AO306" s="26"/>
      <c r="AP306" s="26"/>
      <c r="AQ306" s="26"/>
      <c r="AR306" s="26"/>
      <c r="AS306" s="26"/>
      <c r="AT306" s="26"/>
      <c r="AU306" s="26"/>
    </row>
    <row r="307" spans="1:48" x14ac:dyDescent="0.25">
      <c r="A307" t="s">
        <v>203</v>
      </c>
      <c r="B307" s="34" t="s">
        <v>248</v>
      </c>
      <c r="C307" t="str">
        <f t="shared" si="36"/>
        <v>SEES13-2016</v>
      </c>
      <c r="D307" t="s">
        <v>275</v>
      </c>
      <c r="E307" t="s">
        <v>769</v>
      </c>
      <c r="F307" t="s">
        <v>275</v>
      </c>
      <c r="G307" t="s">
        <v>769</v>
      </c>
      <c r="H307" t="s">
        <v>778</v>
      </c>
      <c r="I307" t="s">
        <v>781</v>
      </c>
      <c r="J307" t="s">
        <v>783</v>
      </c>
      <c r="K307" s="3">
        <v>0.2</v>
      </c>
      <c r="L307" t="s">
        <v>135</v>
      </c>
      <c r="M307">
        <v>2016</v>
      </c>
      <c r="N307" s="2">
        <v>42562</v>
      </c>
      <c r="O307" s="3">
        <v>1</v>
      </c>
      <c r="P307" s="3" t="s">
        <v>651</v>
      </c>
      <c r="R307" s="27"/>
      <c r="S307" s="27"/>
      <c r="T307" s="3">
        <v>10</v>
      </c>
      <c r="U307" s="27"/>
      <c r="V307" s="14">
        <v>4.7060000000000004</v>
      </c>
      <c r="W307" s="27"/>
      <c r="X307" s="27"/>
      <c r="Y307" s="27"/>
      <c r="Z307" s="6">
        <f t="shared" si="44"/>
        <v>0</v>
      </c>
      <c r="AA307" s="6">
        <v>2.767861697666667</v>
      </c>
      <c r="AB307" s="3">
        <v>243.1580691634326</v>
      </c>
      <c r="AC307" s="6">
        <v>1605.3060565482676</v>
      </c>
      <c r="AD307" s="14">
        <v>931.9436830686908</v>
      </c>
      <c r="AE307" s="6">
        <v>931.9436830686908</v>
      </c>
      <c r="AF307" s="14">
        <v>58.074834612427601</v>
      </c>
      <c r="AG307" s="6">
        <v>1106.7348930930625</v>
      </c>
      <c r="AH307" s="3">
        <v>1863.8873661373816</v>
      </c>
      <c r="AI307" s="84">
        <f t="shared" si="42"/>
        <v>1</v>
      </c>
      <c r="AJ307" s="84">
        <f t="shared" si="38"/>
        <v>553.36744654653126</v>
      </c>
      <c r="AK307" s="84">
        <f t="shared" si="39"/>
        <v>465.9718415343454</v>
      </c>
      <c r="AL307" s="84">
        <f t="shared" si="40"/>
        <v>465.9718415343454</v>
      </c>
      <c r="AM307" s="84">
        <f t="shared" si="41"/>
        <v>1</v>
      </c>
      <c r="AN307" s="26"/>
      <c r="AO307" s="26"/>
      <c r="AP307" s="26"/>
      <c r="AQ307" s="26"/>
      <c r="AR307" s="26"/>
      <c r="AS307" s="26"/>
      <c r="AT307" s="26"/>
      <c r="AU307" s="26"/>
    </row>
    <row r="308" spans="1:48" x14ac:dyDescent="0.25">
      <c r="A308" t="s">
        <v>203</v>
      </c>
      <c r="B308" s="34" t="s">
        <v>248</v>
      </c>
      <c r="C308" t="str">
        <f t="shared" si="36"/>
        <v>SEES13-2003</v>
      </c>
      <c r="D308" t="s">
        <v>275</v>
      </c>
      <c r="E308" t="s">
        <v>769</v>
      </c>
      <c r="F308" t="s">
        <v>275</v>
      </c>
      <c r="G308" t="s">
        <v>769</v>
      </c>
      <c r="H308" t="s">
        <v>778</v>
      </c>
      <c r="I308" t="s">
        <v>781</v>
      </c>
      <c r="J308" t="s">
        <v>780</v>
      </c>
      <c r="K308" s="3">
        <v>0.2</v>
      </c>
      <c r="L308" t="s">
        <v>135</v>
      </c>
      <c r="M308">
        <v>2003</v>
      </c>
      <c r="N308" s="2">
        <v>37777</v>
      </c>
      <c r="O308" s="3">
        <v>2</v>
      </c>
      <c r="P308" s="3">
        <v>2</v>
      </c>
      <c r="R308" s="33"/>
      <c r="S308" s="33"/>
      <c r="T308" s="3">
        <v>20</v>
      </c>
      <c r="U308" s="27"/>
      <c r="V308" s="77">
        <v>4.2</v>
      </c>
      <c r="W308" s="76"/>
      <c r="X308" s="77">
        <v>19.63</v>
      </c>
      <c r="Y308" s="77">
        <v>3.5000000000000001E-3</v>
      </c>
      <c r="Z308" s="6">
        <f t="shared" si="44"/>
        <v>35</v>
      </c>
      <c r="AA308" s="76"/>
      <c r="AB308" s="78"/>
      <c r="AC308" s="76"/>
      <c r="AD308" s="77">
        <v>404</v>
      </c>
      <c r="AE308" s="77">
        <v>257</v>
      </c>
      <c r="AF308" s="3">
        <v>18</v>
      </c>
      <c r="AG308" s="3">
        <v>387</v>
      </c>
      <c r="AH308" s="3">
        <v>661</v>
      </c>
      <c r="AI308" s="84">
        <f t="shared" si="42"/>
        <v>1.5719844357976653</v>
      </c>
      <c r="AJ308" s="84">
        <f t="shared" si="38"/>
        <v>193.5</v>
      </c>
      <c r="AK308" s="84">
        <f t="shared" si="39"/>
        <v>202</v>
      </c>
      <c r="AL308" s="84">
        <f t="shared" si="40"/>
        <v>128.5</v>
      </c>
      <c r="AM308" s="84">
        <f t="shared" si="41"/>
        <v>1.5719844357976653</v>
      </c>
    </row>
    <row r="309" spans="1:48" x14ac:dyDescent="0.25">
      <c r="A309" t="s">
        <v>203</v>
      </c>
      <c r="B309" s="34" t="s">
        <v>248</v>
      </c>
      <c r="C309" t="str">
        <f t="shared" si="36"/>
        <v>SEES13-2003</v>
      </c>
      <c r="D309" t="s">
        <v>275</v>
      </c>
      <c r="E309" t="s">
        <v>769</v>
      </c>
      <c r="F309" t="s">
        <v>275</v>
      </c>
      <c r="G309" t="s">
        <v>769</v>
      </c>
      <c r="H309" t="s">
        <v>778</v>
      </c>
      <c r="I309" t="s">
        <v>781</v>
      </c>
      <c r="J309" t="s">
        <v>780</v>
      </c>
      <c r="K309" s="3">
        <v>0.2</v>
      </c>
      <c r="L309" t="s">
        <v>135</v>
      </c>
      <c r="M309">
        <v>2003</v>
      </c>
      <c r="N309" s="2">
        <v>37777</v>
      </c>
      <c r="O309" s="3">
        <v>1</v>
      </c>
      <c r="P309" s="3" t="s">
        <v>651</v>
      </c>
      <c r="R309" s="33"/>
      <c r="S309" s="33"/>
      <c r="T309" s="3">
        <v>10</v>
      </c>
      <c r="U309" s="27"/>
      <c r="V309" s="77">
        <v>4.2</v>
      </c>
      <c r="W309" s="76"/>
      <c r="X309" s="77">
        <v>16.677500000000002</v>
      </c>
      <c r="Y309" s="77">
        <v>3.5000000000000001E-3</v>
      </c>
      <c r="Z309" s="6">
        <f t="shared" si="44"/>
        <v>35</v>
      </c>
      <c r="AA309" s="76"/>
      <c r="AB309" s="78"/>
      <c r="AC309" s="76"/>
      <c r="AD309" s="77">
        <v>485.25</v>
      </c>
      <c r="AE309" s="77">
        <v>204</v>
      </c>
      <c r="AF309" s="3">
        <v>101.75</v>
      </c>
      <c r="AG309" s="3">
        <v>142.25</v>
      </c>
      <c r="AH309" s="3">
        <v>689.25</v>
      </c>
      <c r="AI309" s="84">
        <f t="shared" si="42"/>
        <v>2.3786764705882355</v>
      </c>
      <c r="AJ309" s="84">
        <f t="shared" si="38"/>
        <v>71.125</v>
      </c>
      <c r="AK309" s="84">
        <f t="shared" si="39"/>
        <v>242.625</v>
      </c>
      <c r="AL309" s="84">
        <f t="shared" si="40"/>
        <v>102</v>
      </c>
      <c r="AM309" s="84">
        <f t="shared" si="41"/>
        <v>2.3786764705882355</v>
      </c>
    </row>
    <row r="310" spans="1:48" x14ac:dyDescent="0.25">
      <c r="A310" t="s">
        <v>203</v>
      </c>
      <c r="B310" s="34" t="s">
        <v>251</v>
      </c>
      <c r="C310" t="str">
        <f t="shared" si="36"/>
        <v>SEES17-2016</v>
      </c>
      <c r="D310" t="s">
        <v>275</v>
      </c>
      <c r="E310" t="s">
        <v>769</v>
      </c>
      <c r="F310" t="s">
        <v>275</v>
      </c>
      <c r="G310" t="s">
        <v>769</v>
      </c>
      <c r="H310" t="s">
        <v>778</v>
      </c>
      <c r="I310" t="s">
        <v>781</v>
      </c>
      <c r="J310" t="s">
        <v>780</v>
      </c>
      <c r="K310" s="3">
        <v>0.4</v>
      </c>
      <c r="L310" t="s">
        <v>136</v>
      </c>
      <c r="M310">
        <v>2016</v>
      </c>
      <c r="N310" s="2">
        <v>42541</v>
      </c>
      <c r="O310" s="3">
        <v>1</v>
      </c>
      <c r="P310" s="3" t="s">
        <v>651</v>
      </c>
      <c r="R310" s="27"/>
      <c r="S310" s="27"/>
      <c r="T310" s="3">
        <v>10</v>
      </c>
      <c r="U310" s="27"/>
      <c r="V310" s="14">
        <v>4.4080000000000004</v>
      </c>
      <c r="W310" s="27"/>
      <c r="X310" s="27"/>
      <c r="Y310" s="27"/>
      <c r="Z310" s="6">
        <f t="shared" si="44"/>
        <v>0</v>
      </c>
      <c r="AA310" s="6">
        <v>13.892717999466667</v>
      </c>
      <c r="AB310" s="3">
        <v>17.607571356177587</v>
      </c>
      <c r="AC310" s="6">
        <v>95.048254280701897</v>
      </c>
      <c r="AD310" s="14">
        <v>16.485358426666668</v>
      </c>
      <c r="AE310" s="6">
        <v>39.159861920000004</v>
      </c>
      <c r="AF310" s="14">
        <v>22.905136418370372</v>
      </c>
      <c r="AG310" s="6">
        <v>293.32388482686423</v>
      </c>
      <c r="AH310" s="3">
        <v>55.645220346666676</v>
      </c>
      <c r="AI310" s="84">
        <f t="shared" si="42"/>
        <v>0.42097590794228895</v>
      </c>
      <c r="AJ310" s="84">
        <f t="shared" si="38"/>
        <v>146.66194241343212</v>
      </c>
      <c r="AK310" s="84">
        <f t="shared" si="39"/>
        <v>8.242679213333334</v>
      </c>
      <c r="AL310" s="84">
        <f t="shared" si="40"/>
        <v>19.579930960000002</v>
      </c>
      <c r="AM310" s="84">
        <f t="shared" si="41"/>
        <v>0.42097590794228895</v>
      </c>
      <c r="AN310" s="26"/>
      <c r="AO310" s="26"/>
      <c r="AP310" s="26"/>
      <c r="AQ310" s="26"/>
      <c r="AR310" s="26"/>
      <c r="AS310" s="26"/>
      <c r="AT310" s="26"/>
      <c r="AU310" s="26"/>
    </row>
    <row r="311" spans="1:48" x14ac:dyDescent="0.25">
      <c r="A311" t="s">
        <v>203</v>
      </c>
      <c r="B311" s="34" t="s">
        <v>251</v>
      </c>
      <c r="C311" t="str">
        <f t="shared" si="36"/>
        <v>SEES17-2003</v>
      </c>
      <c r="D311" t="s">
        <v>275</v>
      </c>
      <c r="E311" t="s">
        <v>769</v>
      </c>
      <c r="F311" t="s">
        <v>275</v>
      </c>
      <c r="G311" t="s">
        <v>769</v>
      </c>
      <c r="H311" t="s">
        <v>778</v>
      </c>
      <c r="I311" t="s">
        <v>781</v>
      </c>
      <c r="J311" t="s">
        <v>780</v>
      </c>
      <c r="K311" s="3">
        <v>0.4</v>
      </c>
      <c r="L311" t="s">
        <v>136</v>
      </c>
      <c r="M311">
        <v>2003</v>
      </c>
      <c r="N311" s="2">
        <v>37775</v>
      </c>
      <c r="O311" s="3">
        <v>2</v>
      </c>
      <c r="P311" s="3">
        <v>2</v>
      </c>
      <c r="R311" s="33"/>
      <c r="S311" s="33"/>
      <c r="T311" s="3">
        <v>20</v>
      </c>
      <c r="U311" s="27"/>
      <c r="V311" s="30">
        <v>4.5999999999999996</v>
      </c>
      <c r="W311" s="76"/>
      <c r="X311" s="30">
        <v>5.38</v>
      </c>
      <c r="Y311" s="77">
        <v>1.3500000000000001E-3</v>
      </c>
      <c r="Z311" s="6">
        <f t="shared" si="44"/>
        <v>13.5</v>
      </c>
      <c r="AA311" s="76"/>
      <c r="AB311" s="78"/>
      <c r="AC311" s="76"/>
      <c r="AD311" s="77">
        <v>184</v>
      </c>
      <c r="AE311" s="77">
        <v>83</v>
      </c>
      <c r="AF311" s="3">
        <v>26</v>
      </c>
      <c r="AG311" s="3">
        <v>94</v>
      </c>
      <c r="AH311" s="3">
        <v>267</v>
      </c>
      <c r="AI311" s="84">
        <f t="shared" si="42"/>
        <v>2.2168674698795181</v>
      </c>
      <c r="AJ311" s="84">
        <f t="shared" si="38"/>
        <v>47</v>
      </c>
      <c r="AK311" s="84">
        <f t="shared" si="39"/>
        <v>92</v>
      </c>
      <c r="AL311" s="84">
        <f t="shared" si="40"/>
        <v>41.5</v>
      </c>
      <c r="AM311" s="84">
        <f t="shared" si="41"/>
        <v>2.2168674698795181</v>
      </c>
      <c r="AN311" s="26"/>
      <c r="AO311" s="26"/>
      <c r="AP311" s="26"/>
      <c r="AQ311" s="26"/>
      <c r="AR311" s="26"/>
      <c r="AS311" s="26"/>
      <c r="AT311" s="26"/>
      <c r="AU311" s="26"/>
      <c r="AV311" t="s">
        <v>130</v>
      </c>
    </row>
    <row r="312" spans="1:48" x14ac:dyDescent="0.25">
      <c r="A312" t="s">
        <v>203</v>
      </c>
      <c r="B312" s="34" t="s">
        <v>251</v>
      </c>
      <c r="C312" t="str">
        <f t="shared" si="36"/>
        <v>SEES17-2003</v>
      </c>
      <c r="D312" t="s">
        <v>275</v>
      </c>
      <c r="E312" t="s">
        <v>769</v>
      </c>
      <c r="F312" t="s">
        <v>275</v>
      </c>
      <c r="G312" t="s">
        <v>769</v>
      </c>
      <c r="H312" t="s">
        <v>778</v>
      </c>
      <c r="I312" t="s">
        <v>781</v>
      </c>
      <c r="J312" t="s">
        <v>780</v>
      </c>
      <c r="K312" s="3">
        <v>0.4</v>
      </c>
      <c r="L312" t="s">
        <v>136</v>
      </c>
      <c r="M312">
        <v>2003</v>
      </c>
      <c r="N312" s="2">
        <v>37775</v>
      </c>
      <c r="O312" s="3">
        <v>1</v>
      </c>
      <c r="P312" s="3" t="s">
        <v>651</v>
      </c>
      <c r="R312" s="33"/>
      <c r="S312" s="33"/>
      <c r="T312" s="3">
        <v>10</v>
      </c>
      <c r="U312" s="27"/>
      <c r="V312">
        <v>3.8</v>
      </c>
      <c r="W312" s="27"/>
      <c r="X312">
        <v>6.87</v>
      </c>
      <c r="Y312" s="3">
        <v>3.1749999999999999E-3</v>
      </c>
      <c r="Z312" s="6">
        <f t="shared" si="44"/>
        <v>31.75</v>
      </c>
      <c r="AA312" s="27"/>
      <c r="AB312" s="26"/>
      <c r="AC312" s="27"/>
      <c r="AD312" s="3">
        <v>171</v>
      </c>
      <c r="AE312" s="3">
        <v>65</v>
      </c>
      <c r="AF312" s="3">
        <v>33</v>
      </c>
      <c r="AG312" s="3">
        <v>26</v>
      </c>
      <c r="AH312" s="3">
        <v>236</v>
      </c>
      <c r="AI312" s="84">
        <f t="shared" si="42"/>
        <v>2.6307692307692307</v>
      </c>
      <c r="AJ312" s="84">
        <f t="shared" si="38"/>
        <v>13</v>
      </c>
      <c r="AK312" s="84">
        <f t="shared" si="39"/>
        <v>85.5</v>
      </c>
      <c r="AL312" s="84">
        <f t="shared" si="40"/>
        <v>32.5</v>
      </c>
      <c r="AM312" s="84">
        <f t="shared" si="41"/>
        <v>2.6307692307692307</v>
      </c>
      <c r="AN312" s="26"/>
      <c r="AO312" s="26"/>
      <c r="AP312" s="26"/>
      <c r="AQ312" s="26"/>
      <c r="AR312" s="26"/>
      <c r="AS312" s="26"/>
      <c r="AT312" s="26"/>
      <c r="AU312" s="26"/>
      <c r="AV312" t="s">
        <v>130</v>
      </c>
    </row>
    <row r="313" spans="1:48" x14ac:dyDescent="0.25">
      <c r="A313" t="s">
        <v>203</v>
      </c>
      <c r="B313" s="34" t="s">
        <v>253</v>
      </c>
      <c r="C313" t="str">
        <f t="shared" si="36"/>
        <v>SEES18-2016</v>
      </c>
      <c r="D313" t="s">
        <v>278</v>
      </c>
      <c r="E313" t="s">
        <v>771</v>
      </c>
      <c r="F313" t="s">
        <v>275</v>
      </c>
      <c r="G313" t="s">
        <v>771</v>
      </c>
      <c r="H313" t="s">
        <v>782</v>
      </c>
      <c r="I313" t="s">
        <v>781</v>
      </c>
      <c r="J313" t="s">
        <v>783</v>
      </c>
      <c r="K313" s="3">
        <v>0.60960000000000003</v>
      </c>
      <c r="L313" t="s">
        <v>137</v>
      </c>
      <c r="M313">
        <v>2016</v>
      </c>
      <c r="N313" s="2">
        <v>42541</v>
      </c>
      <c r="O313" s="3">
        <v>1</v>
      </c>
      <c r="P313" s="3" t="s">
        <v>651</v>
      </c>
      <c r="R313" s="27"/>
      <c r="S313" s="27"/>
      <c r="T313" s="3">
        <v>10</v>
      </c>
      <c r="U313" s="27"/>
      <c r="V313" s="14">
        <v>4.4370000000000003</v>
      </c>
      <c r="W313" s="27"/>
      <c r="X313" s="27"/>
      <c r="Y313" s="27"/>
      <c r="Z313" s="6">
        <f t="shared" si="44"/>
        <v>0</v>
      </c>
      <c r="AA313" s="6">
        <v>1.0109274404666666</v>
      </c>
      <c r="AB313" s="3">
        <v>97.368541810645908</v>
      </c>
      <c r="AC313" s="6">
        <v>6386.0842007027777</v>
      </c>
      <c r="AD313" s="14">
        <v>44.255101119999999</v>
      </c>
      <c r="AE313" s="6">
        <v>185.99160543999997</v>
      </c>
      <c r="AF313" s="14">
        <v>100.16206710123458</v>
      </c>
      <c r="AG313" s="6">
        <v>2994.502328792099</v>
      </c>
      <c r="AH313" s="3">
        <v>230.24670655999998</v>
      </c>
      <c r="AI313" s="84">
        <f t="shared" si="42"/>
        <v>0.23794138996384162</v>
      </c>
      <c r="AJ313" s="84">
        <f t="shared" si="38"/>
        <v>1497.2511643960495</v>
      </c>
      <c r="AK313" s="84">
        <f t="shared" si="39"/>
        <v>22.12755056</v>
      </c>
      <c r="AL313" s="84">
        <f t="shared" si="40"/>
        <v>92.995802719999986</v>
      </c>
      <c r="AM313" s="84">
        <f t="shared" si="41"/>
        <v>0.23794138996384162</v>
      </c>
      <c r="AN313" s="26"/>
      <c r="AO313" s="26"/>
      <c r="AP313" s="26"/>
      <c r="AQ313" s="26"/>
      <c r="AR313" s="26"/>
      <c r="AS313" s="26"/>
      <c r="AT313" s="26"/>
      <c r="AU313" s="26"/>
    </row>
    <row r="314" spans="1:48" x14ac:dyDescent="0.25">
      <c r="A314" t="s">
        <v>203</v>
      </c>
      <c r="B314" s="34" t="s">
        <v>253</v>
      </c>
      <c r="C314" t="str">
        <f t="shared" si="36"/>
        <v>SEES18-2009</v>
      </c>
      <c r="D314" t="s">
        <v>275</v>
      </c>
      <c r="E314" t="s">
        <v>771</v>
      </c>
      <c r="F314" t="s">
        <v>275</v>
      </c>
      <c r="G314" t="s">
        <v>771</v>
      </c>
      <c r="H314" t="s">
        <v>782</v>
      </c>
      <c r="I314" t="s">
        <v>781</v>
      </c>
      <c r="J314" t="s">
        <v>780</v>
      </c>
      <c r="K314" s="3">
        <v>0.60960000000000003</v>
      </c>
      <c r="L314" t="s">
        <v>137</v>
      </c>
      <c r="M314">
        <v>2009</v>
      </c>
      <c r="N314" s="2">
        <v>39939</v>
      </c>
      <c r="O314" s="3">
        <v>2</v>
      </c>
      <c r="P314" s="3">
        <v>2</v>
      </c>
      <c r="R314" s="33"/>
      <c r="S314" s="33"/>
      <c r="T314" s="3">
        <v>20</v>
      </c>
      <c r="U314" s="27"/>
      <c r="V314" s="77">
        <v>3.8</v>
      </c>
      <c r="W314" s="76"/>
      <c r="X314" s="77">
        <v>25.49</v>
      </c>
      <c r="Y314" s="77">
        <v>3.5000000000000001E-3</v>
      </c>
      <c r="Z314" s="6">
        <f t="shared" si="44"/>
        <v>35</v>
      </c>
      <c r="AA314" s="76"/>
      <c r="AB314" s="78"/>
      <c r="AC314" s="76"/>
      <c r="AD314" s="77">
        <v>267</v>
      </c>
      <c r="AE314" s="77">
        <v>305</v>
      </c>
      <c r="AF314" s="3">
        <v>35</v>
      </c>
      <c r="AG314" s="3">
        <v>448</v>
      </c>
      <c r="AH314" s="3">
        <v>572</v>
      </c>
      <c r="AI314" s="84">
        <f t="shared" si="42"/>
        <v>0.87540983606557377</v>
      </c>
      <c r="AJ314" s="84">
        <f t="shared" si="38"/>
        <v>224</v>
      </c>
      <c r="AK314" s="84">
        <f t="shared" si="39"/>
        <v>133.5</v>
      </c>
      <c r="AL314" s="84">
        <f t="shared" si="40"/>
        <v>152.5</v>
      </c>
      <c r="AM314" s="84">
        <f t="shared" si="41"/>
        <v>0.87540983606557377</v>
      </c>
      <c r="AN314" s="26"/>
      <c r="AO314" s="26"/>
      <c r="AP314" s="26"/>
      <c r="AQ314" s="26"/>
      <c r="AR314" s="26"/>
      <c r="AS314" s="26"/>
      <c r="AT314" s="26"/>
      <c r="AU314" s="26"/>
    </row>
    <row r="315" spans="1:48" x14ac:dyDescent="0.25">
      <c r="A315" t="s">
        <v>203</v>
      </c>
      <c r="B315" s="34" t="s">
        <v>253</v>
      </c>
      <c r="C315" t="str">
        <f t="shared" si="36"/>
        <v>SEES18-2009</v>
      </c>
      <c r="D315" t="s">
        <v>275</v>
      </c>
      <c r="E315" t="s">
        <v>771</v>
      </c>
      <c r="F315" t="s">
        <v>275</v>
      </c>
      <c r="G315" t="s">
        <v>771</v>
      </c>
      <c r="H315" t="s">
        <v>782</v>
      </c>
      <c r="I315" t="s">
        <v>781</v>
      </c>
      <c r="J315" t="s">
        <v>780</v>
      </c>
      <c r="K315" s="3">
        <v>0.60960000000000003</v>
      </c>
      <c r="L315" t="s">
        <v>137</v>
      </c>
      <c r="M315">
        <v>2009</v>
      </c>
      <c r="N315" s="2">
        <v>39939</v>
      </c>
      <c r="O315" s="3">
        <v>1</v>
      </c>
      <c r="P315" s="3" t="s">
        <v>651</v>
      </c>
      <c r="R315" s="33"/>
      <c r="S315" s="33"/>
      <c r="T315" s="3">
        <v>10</v>
      </c>
      <c r="U315" s="27"/>
      <c r="V315" s="77">
        <v>4.0999999999999996</v>
      </c>
      <c r="W315" s="76"/>
      <c r="X315" s="77">
        <v>9.76</v>
      </c>
      <c r="Y315" s="77">
        <v>3.5000000000000001E-3</v>
      </c>
      <c r="Z315" s="6">
        <f t="shared" si="44"/>
        <v>35</v>
      </c>
      <c r="AA315" s="76"/>
      <c r="AB315" s="78"/>
      <c r="AC315" s="76"/>
      <c r="AD315" s="77">
        <v>145</v>
      </c>
      <c r="AE315" s="77">
        <v>119</v>
      </c>
      <c r="AF315" s="77">
        <v>45</v>
      </c>
      <c r="AG315" s="77">
        <v>203</v>
      </c>
      <c r="AH315" s="3">
        <v>264</v>
      </c>
      <c r="AI315" s="84">
        <f t="shared" si="42"/>
        <v>1.2184873949579831</v>
      </c>
      <c r="AJ315" s="84">
        <f t="shared" si="38"/>
        <v>101.5</v>
      </c>
      <c r="AK315" s="84">
        <f t="shared" si="39"/>
        <v>72.5</v>
      </c>
      <c r="AL315" s="84">
        <f t="shared" si="40"/>
        <v>59.5</v>
      </c>
      <c r="AM315" s="84">
        <f t="shared" si="41"/>
        <v>1.2184873949579831</v>
      </c>
      <c r="AN315" s="26"/>
      <c r="AO315" s="26"/>
      <c r="AP315" s="26"/>
      <c r="AQ315" s="26"/>
      <c r="AR315" s="26"/>
      <c r="AS315" s="26"/>
      <c r="AT315" s="26"/>
      <c r="AU315" s="26"/>
    </row>
    <row r="316" spans="1:48" x14ac:dyDescent="0.25">
      <c r="A316" t="s">
        <v>203</v>
      </c>
      <c r="B316" s="34" t="s">
        <v>255</v>
      </c>
      <c r="C316" t="str">
        <f t="shared" si="36"/>
        <v>SEES19-2016</v>
      </c>
      <c r="D316" t="s">
        <v>275</v>
      </c>
      <c r="E316" t="s">
        <v>771</v>
      </c>
      <c r="F316" t="s">
        <v>275</v>
      </c>
      <c r="G316" t="s">
        <v>771</v>
      </c>
      <c r="H316" t="s">
        <v>778</v>
      </c>
      <c r="I316" t="s">
        <v>781</v>
      </c>
      <c r="J316" t="s">
        <v>780</v>
      </c>
      <c r="K316" s="3">
        <v>0.30480000000000002</v>
      </c>
      <c r="L316" t="s">
        <v>138</v>
      </c>
      <c r="M316">
        <v>2016</v>
      </c>
      <c r="N316" s="2">
        <v>42541</v>
      </c>
      <c r="O316" s="3">
        <v>1</v>
      </c>
      <c r="P316" s="3" t="s">
        <v>651</v>
      </c>
      <c r="R316" s="27"/>
      <c r="S316" s="27"/>
      <c r="T316" s="3">
        <v>10</v>
      </c>
      <c r="U316" s="27"/>
      <c r="V316" s="14">
        <v>4.1723333333333334</v>
      </c>
      <c r="W316" s="27"/>
      <c r="X316" s="27"/>
      <c r="Y316" s="27"/>
      <c r="Z316" s="6">
        <f t="shared" si="44"/>
        <v>0</v>
      </c>
      <c r="AA316" s="6">
        <v>12.521745691833331</v>
      </c>
      <c r="AB316" s="3">
        <v>74.135363736235959</v>
      </c>
      <c r="AC316" s="6">
        <v>1451.1910813831612</v>
      </c>
      <c r="AD316" s="14">
        <v>6.4081960000000011</v>
      </c>
      <c r="AE316" s="6">
        <v>11.392885760000002</v>
      </c>
      <c r="AF316" s="14">
        <v>18.826808622222224</v>
      </c>
      <c r="AG316" s="6">
        <v>342.03982394074075</v>
      </c>
      <c r="AH316" s="3">
        <v>17.801081760000002</v>
      </c>
      <c r="AI316" s="84">
        <f t="shared" si="42"/>
        <v>0.56247347116381508</v>
      </c>
      <c r="AJ316" s="84">
        <f t="shared" si="38"/>
        <v>171.01991197037037</v>
      </c>
      <c r="AK316" s="84">
        <f t="shared" si="39"/>
        <v>3.2040980000000006</v>
      </c>
      <c r="AL316" s="84">
        <f t="shared" si="40"/>
        <v>5.6964428800000011</v>
      </c>
      <c r="AM316" s="84">
        <f t="shared" si="41"/>
        <v>0.56247347116381508</v>
      </c>
      <c r="AN316" s="26"/>
      <c r="AO316" s="26"/>
      <c r="AP316" s="26"/>
      <c r="AQ316" s="26"/>
      <c r="AR316" s="26"/>
      <c r="AS316" s="26"/>
      <c r="AT316" s="26"/>
      <c r="AU316" s="26"/>
    </row>
    <row r="317" spans="1:48" x14ac:dyDescent="0.25">
      <c r="A317" t="s">
        <v>203</v>
      </c>
      <c r="B317" s="34" t="s">
        <v>255</v>
      </c>
      <c r="C317" t="str">
        <f t="shared" si="36"/>
        <v>SEES19-2003</v>
      </c>
      <c r="D317" t="s">
        <v>275</v>
      </c>
      <c r="E317" t="s">
        <v>771</v>
      </c>
      <c r="F317" t="s">
        <v>275</v>
      </c>
      <c r="G317" t="s">
        <v>771</v>
      </c>
      <c r="H317" t="s">
        <v>778</v>
      </c>
      <c r="I317" t="s">
        <v>781</v>
      </c>
      <c r="J317" t="s">
        <v>783</v>
      </c>
      <c r="K317" s="3">
        <v>0.30480000000000002</v>
      </c>
      <c r="L317" t="s">
        <v>138</v>
      </c>
      <c r="M317">
        <v>2003</v>
      </c>
      <c r="N317" s="2">
        <v>37778</v>
      </c>
      <c r="O317" s="3">
        <v>1</v>
      </c>
      <c r="P317" s="3" t="s">
        <v>651</v>
      </c>
      <c r="R317" s="33"/>
      <c r="S317" s="33"/>
      <c r="T317" s="3">
        <v>10</v>
      </c>
      <c r="U317" s="27"/>
      <c r="V317" s="77">
        <v>3.55</v>
      </c>
      <c r="W317" s="76"/>
      <c r="X317" s="77">
        <v>27.855</v>
      </c>
      <c r="Y317" s="77">
        <v>3.5000000000000001E-3</v>
      </c>
      <c r="Z317" s="6">
        <f t="shared" si="44"/>
        <v>35</v>
      </c>
      <c r="AA317" s="76"/>
      <c r="AB317" s="78"/>
      <c r="AC317" s="76"/>
      <c r="AD317" s="77">
        <v>207.25</v>
      </c>
      <c r="AE317" s="77">
        <v>264.25</v>
      </c>
      <c r="AF317" s="3">
        <v>56.5</v>
      </c>
      <c r="AG317" s="3">
        <v>512.25</v>
      </c>
      <c r="AH317" s="3">
        <v>471.5</v>
      </c>
      <c r="AI317" s="84">
        <f t="shared" si="42"/>
        <v>0.78429517502365187</v>
      </c>
      <c r="AJ317" s="84">
        <f t="shared" si="38"/>
        <v>256.125</v>
      </c>
      <c r="AK317" s="84">
        <f t="shared" si="39"/>
        <v>103.625</v>
      </c>
      <c r="AL317" s="84">
        <f t="shared" si="40"/>
        <v>132.125</v>
      </c>
      <c r="AM317" s="84">
        <f t="shared" si="41"/>
        <v>0.78429517502365187</v>
      </c>
    </row>
    <row r="318" spans="1:48" x14ac:dyDescent="0.25">
      <c r="A318" t="s">
        <v>203</v>
      </c>
      <c r="B318" s="34" t="s">
        <v>255</v>
      </c>
      <c r="C318" t="str">
        <f t="shared" si="36"/>
        <v>SEES19-2003</v>
      </c>
      <c r="D318" t="s">
        <v>275</v>
      </c>
      <c r="E318" t="s">
        <v>771</v>
      </c>
      <c r="F318" t="s">
        <v>275</v>
      </c>
      <c r="G318" t="s">
        <v>771</v>
      </c>
      <c r="H318" t="s">
        <v>778</v>
      </c>
      <c r="I318" t="s">
        <v>781</v>
      </c>
      <c r="J318" t="s">
        <v>783</v>
      </c>
      <c r="K318" s="3">
        <v>0.30480000000000002</v>
      </c>
      <c r="L318" t="s">
        <v>138</v>
      </c>
      <c r="M318">
        <v>2003</v>
      </c>
      <c r="N318" s="2">
        <v>37778</v>
      </c>
      <c r="O318" s="3">
        <v>2</v>
      </c>
      <c r="P318" s="3">
        <v>2</v>
      </c>
      <c r="R318" s="33"/>
      <c r="S318" s="33"/>
      <c r="T318" s="3">
        <v>20</v>
      </c>
      <c r="U318" s="27"/>
      <c r="V318" s="77">
        <v>3.5</v>
      </c>
      <c r="W318" s="76"/>
      <c r="X318" s="77">
        <v>30.02</v>
      </c>
      <c r="Y318" s="77">
        <v>3.5000000000000001E-3</v>
      </c>
      <c r="Z318" s="6">
        <f t="shared" si="44"/>
        <v>35</v>
      </c>
      <c r="AA318" s="76"/>
      <c r="AB318" s="78"/>
      <c r="AC318" s="76"/>
      <c r="AD318" s="77">
        <v>271</v>
      </c>
      <c r="AE318" s="77">
        <v>296</v>
      </c>
      <c r="AF318" s="3">
        <v>55</v>
      </c>
      <c r="AG318" s="3">
        <v>442</v>
      </c>
      <c r="AH318" s="3">
        <v>567</v>
      </c>
      <c r="AI318" s="84">
        <f t="shared" si="42"/>
        <v>0.91554054054054057</v>
      </c>
      <c r="AJ318" s="84">
        <f t="shared" si="38"/>
        <v>221</v>
      </c>
      <c r="AK318" s="84">
        <f t="shared" si="39"/>
        <v>135.5</v>
      </c>
      <c r="AL318" s="84">
        <f t="shared" si="40"/>
        <v>148</v>
      </c>
      <c r="AM318" s="84">
        <f t="shared" si="41"/>
        <v>0.91554054054054057</v>
      </c>
    </row>
    <row r="319" spans="1:48" x14ac:dyDescent="0.25">
      <c r="A319" t="s">
        <v>203</v>
      </c>
      <c r="B319" s="34" t="s">
        <v>256</v>
      </c>
      <c r="C319" t="str">
        <f t="shared" si="36"/>
        <v>SEES2-2016</v>
      </c>
      <c r="D319" t="s">
        <v>770</v>
      </c>
      <c r="E319" t="s">
        <v>279</v>
      </c>
      <c r="F319" t="s">
        <v>770</v>
      </c>
      <c r="G319" t="s">
        <v>279</v>
      </c>
      <c r="H319" t="s">
        <v>782</v>
      </c>
      <c r="I319" t="s">
        <v>781</v>
      </c>
      <c r="J319" t="s">
        <v>783</v>
      </c>
      <c r="K319" s="3">
        <v>0.45</v>
      </c>
      <c r="L319" t="s">
        <v>132</v>
      </c>
      <c r="M319">
        <v>2016</v>
      </c>
      <c r="N319" s="2">
        <v>42549</v>
      </c>
      <c r="O319" s="3">
        <v>1</v>
      </c>
      <c r="P319" s="3" t="s">
        <v>651</v>
      </c>
      <c r="R319" s="27"/>
      <c r="S319" s="27"/>
      <c r="T319" s="3">
        <v>10</v>
      </c>
      <c r="U319" s="27"/>
      <c r="V319" s="14">
        <v>5.7530000000000001</v>
      </c>
      <c r="W319" s="27"/>
      <c r="X319" s="27"/>
      <c r="Y319" s="27"/>
      <c r="Z319" s="6">
        <f t="shared" si="44"/>
        <v>0</v>
      </c>
      <c r="AA319" s="6">
        <v>13.357762482766667</v>
      </c>
      <c r="AB319" s="3">
        <v>147.45173815749104</v>
      </c>
      <c r="AC319" s="6">
        <v>1440.0686215069743</v>
      </c>
      <c r="AD319" s="14">
        <v>53.838367173333332</v>
      </c>
      <c r="AE319" s="6">
        <v>139.32741864000002</v>
      </c>
      <c r="AF319" s="14">
        <v>96.814107005432106</v>
      </c>
      <c r="AG319" s="6">
        <v>1933.2498672237034</v>
      </c>
      <c r="AH319" s="3">
        <v>193.16578581333334</v>
      </c>
      <c r="AI319" s="84">
        <f t="shared" si="42"/>
        <v>0.38641616774974596</v>
      </c>
      <c r="AJ319" s="84">
        <f t="shared" si="38"/>
        <v>966.6249336118517</v>
      </c>
      <c r="AK319" s="84">
        <f t="shared" si="39"/>
        <v>26.919183586666666</v>
      </c>
      <c r="AL319" s="84">
        <f t="shared" si="40"/>
        <v>69.663709320000009</v>
      </c>
      <c r="AM319" s="84">
        <f t="shared" si="41"/>
        <v>0.38641616774974596</v>
      </c>
      <c r="AN319" s="26"/>
      <c r="AO319" s="26"/>
      <c r="AP319" s="26"/>
      <c r="AQ319" s="26"/>
      <c r="AR319" s="26"/>
      <c r="AS319" s="26"/>
      <c r="AT319" s="26"/>
      <c r="AU319" s="26"/>
    </row>
    <row r="320" spans="1:48" x14ac:dyDescent="0.25">
      <c r="A320" t="s">
        <v>203</v>
      </c>
      <c r="B320" s="34" t="s">
        <v>256</v>
      </c>
      <c r="C320" t="str">
        <f t="shared" si="36"/>
        <v>SEES2-2009</v>
      </c>
      <c r="D320" t="s">
        <v>770</v>
      </c>
      <c r="E320" t="s">
        <v>279</v>
      </c>
      <c r="F320" t="s">
        <v>770</v>
      </c>
      <c r="G320" t="s">
        <v>279</v>
      </c>
      <c r="H320" t="s">
        <v>782</v>
      </c>
      <c r="I320" t="s">
        <v>781</v>
      </c>
      <c r="J320" t="s">
        <v>783</v>
      </c>
      <c r="K320" s="3">
        <v>0.45</v>
      </c>
      <c r="L320" t="s">
        <v>132</v>
      </c>
      <c r="M320">
        <v>2009</v>
      </c>
      <c r="N320" s="2">
        <v>39938</v>
      </c>
      <c r="O320" s="3">
        <v>1</v>
      </c>
      <c r="P320" s="3" t="s">
        <v>651</v>
      </c>
      <c r="R320" s="33"/>
      <c r="S320" s="33"/>
      <c r="T320" s="3">
        <v>10</v>
      </c>
      <c r="U320" s="27"/>
      <c r="V320" s="77">
        <v>5.1749999999999998</v>
      </c>
      <c r="W320" s="76"/>
      <c r="X320" s="77">
        <v>23.592499999999998</v>
      </c>
      <c r="Y320" s="77">
        <v>2.4437500000000002E-3</v>
      </c>
      <c r="Z320" s="6">
        <f t="shared" si="44"/>
        <v>24.4375</v>
      </c>
      <c r="AA320" s="76"/>
      <c r="AB320" s="78"/>
      <c r="AC320" s="76"/>
      <c r="AD320" s="77">
        <v>426.25</v>
      </c>
      <c r="AE320" s="77">
        <v>477.75</v>
      </c>
      <c r="AF320" s="77">
        <v>152.25</v>
      </c>
      <c r="AG320" s="77">
        <v>1406.25</v>
      </c>
      <c r="AH320" s="3">
        <v>904</v>
      </c>
      <c r="AI320" s="84">
        <f t="shared" si="42"/>
        <v>0.89220303506017795</v>
      </c>
      <c r="AJ320" s="84">
        <f t="shared" si="38"/>
        <v>703.125</v>
      </c>
      <c r="AK320" s="84">
        <f t="shared" si="39"/>
        <v>213.125</v>
      </c>
      <c r="AL320" s="84">
        <f t="shared" si="40"/>
        <v>238.875</v>
      </c>
      <c r="AM320" s="84">
        <f t="shared" si="41"/>
        <v>0.89220303506017795</v>
      </c>
      <c r="AN320" s="26"/>
      <c r="AO320" s="26"/>
      <c r="AP320" s="26"/>
      <c r="AQ320" s="26"/>
      <c r="AR320" s="26"/>
      <c r="AS320" s="26"/>
      <c r="AT320" s="26"/>
      <c r="AU320" s="26"/>
    </row>
    <row r="321" spans="1:47" x14ac:dyDescent="0.25">
      <c r="A321" t="s">
        <v>203</v>
      </c>
      <c r="B321" s="34" t="s">
        <v>256</v>
      </c>
      <c r="C321" t="str">
        <f t="shared" si="36"/>
        <v>SEES2-2009</v>
      </c>
      <c r="D321" t="s">
        <v>770</v>
      </c>
      <c r="E321" t="s">
        <v>279</v>
      </c>
      <c r="F321" t="s">
        <v>770</v>
      </c>
      <c r="G321" t="s">
        <v>279</v>
      </c>
      <c r="H321" t="s">
        <v>782</v>
      </c>
      <c r="I321" t="s">
        <v>781</v>
      </c>
      <c r="J321" t="s">
        <v>783</v>
      </c>
      <c r="K321" s="3">
        <v>0.45</v>
      </c>
      <c r="L321" t="s">
        <v>132</v>
      </c>
      <c r="M321">
        <v>2009</v>
      </c>
      <c r="N321" s="2">
        <v>39938</v>
      </c>
      <c r="O321" s="3">
        <v>2</v>
      </c>
      <c r="P321" s="3">
        <v>2</v>
      </c>
      <c r="R321" s="33"/>
      <c r="S321" s="33"/>
      <c r="T321" s="3">
        <v>20</v>
      </c>
      <c r="U321" s="27"/>
      <c r="V321" s="77">
        <v>4.4000000000000004</v>
      </c>
      <c r="W321" s="76"/>
      <c r="X321" s="77">
        <v>18.8</v>
      </c>
      <c r="Y321" s="77">
        <v>1.5499999999999999E-3</v>
      </c>
      <c r="Z321" s="6">
        <f t="shared" ref="Z321:Z349" si="45">Y321*10000</f>
        <v>15.5</v>
      </c>
      <c r="AA321" s="76"/>
      <c r="AB321" s="78"/>
      <c r="AC321" s="76"/>
      <c r="AD321" s="77">
        <v>221</v>
      </c>
      <c r="AE321" s="77">
        <v>238</v>
      </c>
      <c r="AF321" s="3">
        <v>70</v>
      </c>
      <c r="AG321" s="3">
        <v>736</v>
      </c>
      <c r="AH321" s="3">
        <v>459</v>
      </c>
      <c r="AI321" s="84">
        <f t="shared" si="42"/>
        <v>0.9285714285714286</v>
      </c>
      <c r="AJ321" s="84">
        <f t="shared" si="38"/>
        <v>368</v>
      </c>
      <c r="AK321" s="84">
        <f t="shared" si="39"/>
        <v>110.5</v>
      </c>
      <c r="AL321" s="84">
        <f t="shared" si="40"/>
        <v>119</v>
      </c>
      <c r="AM321" s="84">
        <f t="shared" si="41"/>
        <v>0.9285714285714286</v>
      </c>
      <c r="AN321" s="26"/>
      <c r="AO321" s="26"/>
      <c r="AP321" s="26"/>
      <c r="AQ321" s="26"/>
      <c r="AR321" s="26"/>
      <c r="AS321" s="26"/>
      <c r="AT321" s="26"/>
      <c r="AU321" s="26"/>
    </row>
    <row r="322" spans="1:47" hidden="1" x14ac:dyDescent="0.25">
      <c r="A322" t="s">
        <v>203</v>
      </c>
      <c r="B322" s="34" t="s">
        <v>258</v>
      </c>
      <c r="C322" t="str">
        <f t="shared" ref="C322:C385" si="46">CONCATENATE(B322,"-",M322)</f>
        <v>SEES22-2016</v>
      </c>
      <c r="D322" t="s">
        <v>275</v>
      </c>
      <c r="E322" t="s">
        <v>769</v>
      </c>
      <c r="F322" t="s">
        <v>275</v>
      </c>
      <c r="G322" t="s">
        <v>769</v>
      </c>
      <c r="H322" t="s">
        <v>778</v>
      </c>
      <c r="I322" t="s">
        <v>781</v>
      </c>
      <c r="J322" t="s">
        <v>780</v>
      </c>
      <c r="K322" s="3">
        <v>1.35</v>
      </c>
      <c r="L322" t="s">
        <v>139</v>
      </c>
      <c r="M322">
        <v>2016</v>
      </c>
      <c r="N322" s="2">
        <v>42563</v>
      </c>
      <c r="O322" s="3">
        <v>1</v>
      </c>
      <c r="P322" s="3" t="s">
        <v>651</v>
      </c>
      <c r="R322" s="27"/>
      <c r="S322" s="27"/>
      <c r="T322" s="3">
        <v>10</v>
      </c>
      <c r="U322" s="27"/>
      <c r="V322" s="14">
        <v>3.2678888888888888</v>
      </c>
      <c r="W322" s="27"/>
      <c r="X322" s="27"/>
      <c r="Y322" s="27"/>
      <c r="Z322" s="6">
        <f t="shared" si="45"/>
        <v>0</v>
      </c>
      <c r="AA322" s="6">
        <v>0.59581310263333342</v>
      </c>
      <c r="AB322" s="3">
        <v>27.951350784162358</v>
      </c>
      <c r="AC322" s="6">
        <v>195.77208450502485</v>
      </c>
      <c r="AD322" s="14">
        <v>34.591238400000002</v>
      </c>
      <c r="AE322" s="6">
        <v>18.56802296</v>
      </c>
      <c r="AF322" s="14">
        <v>54.904618637827163</v>
      </c>
      <c r="AG322" s="6">
        <v>163.35203545837035</v>
      </c>
      <c r="AH322" s="3">
        <v>53.159261360000002</v>
      </c>
      <c r="AI322" s="84">
        <f t="shared" si="42"/>
        <v>1.8629467700744378</v>
      </c>
      <c r="AJ322" s="84"/>
      <c r="AK322" s="84"/>
      <c r="AL322" s="84"/>
      <c r="AM322" s="84"/>
      <c r="AN322" s="26"/>
      <c r="AO322" s="26"/>
      <c r="AP322" s="26"/>
      <c r="AQ322" s="26"/>
      <c r="AR322" s="26"/>
      <c r="AS322" s="26"/>
      <c r="AT322" s="26"/>
      <c r="AU322" s="26"/>
    </row>
    <row r="323" spans="1:47" hidden="1" x14ac:dyDescent="0.25">
      <c r="A323" t="s">
        <v>203</v>
      </c>
      <c r="B323" s="34" t="s">
        <v>258</v>
      </c>
      <c r="C323" t="str">
        <f t="shared" si="46"/>
        <v>SEES22-2009</v>
      </c>
      <c r="D323" t="s">
        <v>275</v>
      </c>
      <c r="E323" t="s">
        <v>769</v>
      </c>
      <c r="F323" t="s">
        <v>275</v>
      </c>
      <c r="G323" t="s">
        <v>769</v>
      </c>
      <c r="H323" t="s">
        <v>778</v>
      </c>
      <c r="I323" t="s">
        <v>781</v>
      </c>
      <c r="J323" t="s">
        <v>780</v>
      </c>
      <c r="K323" s="3">
        <v>1.35</v>
      </c>
      <c r="L323" t="s">
        <v>139</v>
      </c>
      <c r="M323">
        <v>2009</v>
      </c>
      <c r="N323" s="2">
        <v>39940</v>
      </c>
      <c r="O323" s="3">
        <v>1</v>
      </c>
      <c r="P323" s="3" t="s">
        <v>651</v>
      </c>
      <c r="R323" s="33"/>
      <c r="S323" s="33"/>
      <c r="T323" s="3">
        <v>10</v>
      </c>
      <c r="U323" s="27"/>
      <c r="V323" s="77">
        <v>3.4249999999999998</v>
      </c>
      <c r="W323" s="76"/>
      <c r="X323" s="77">
        <v>13.157499999999999</v>
      </c>
      <c r="Y323" s="77">
        <v>3.5000000000000001E-3</v>
      </c>
      <c r="Z323" s="6">
        <f t="shared" si="45"/>
        <v>35</v>
      </c>
      <c r="AA323" s="76"/>
      <c r="AB323" s="78"/>
      <c r="AC323" s="76"/>
      <c r="AD323" s="77">
        <v>303.5</v>
      </c>
      <c r="AE323" s="77">
        <v>74</v>
      </c>
      <c r="AF323" s="3">
        <v>52.25</v>
      </c>
      <c r="AG323" s="3">
        <v>40.75</v>
      </c>
      <c r="AH323" s="3">
        <v>377.5</v>
      </c>
      <c r="AI323" s="84">
        <f t="shared" si="42"/>
        <v>4.1013513513513518</v>
      </c>
      <c r="AJ323" s="84"/>
      <c r="AK323" s="84"/>
      <c r="AL323" s="84"/>
      <c r="AM323" s="84"/>
    </row>
    <row r="324" spans="1:47" hidden="1" x14ac:dyDescent="0.25">
      <c r="A324" t="s">
        <v>203</v>
      </c>
      <c r="B324" s="34" t="s">
        <v>258</v>
      </c>
      <c r="C324" t="str">
        <f t="shared" si="46"/>
        <v>SEES22-2009</v>
      </c>
      <c r="D324" t="s">
        <v>275</v>
      </c>
      <c r="E324" t="s">
        <v>769</v>
      </c>
      <c r="F324" t="s">
        <v>275</v>
      </c>
      <c r="G324" t="s">
        <v>769</v>
      </c>
      <c r="H324" t="s">
        <v>778</v>
      </c>
      <c r="I324" t="s">
        <v>781</v>
      </c>
      <c r="J324" t="s">
        <v>780</v>
      </c>
      <c r="K324" s="3">
        <v>1.35</v>
      </c>
      <c r="L324" t="s">
        <v>139</v>
      </c>
      <c r="M324">
        <v>2009</v>
      </c>
      <c r="N324" s="2">
        <v>39940</v>
      </c>
      <c r="O324" s="3">
        <v>2</v>
      </c>
      <c r="P324" s="3">
        <v>2</v>
      </c>
      <c r="R324" s="33"/>
      <c r="S324" s="33"/>
      <c r="T324" s="3">
        <v>20</v>
      </c>
      <c r="U324" s="27"/>
      <c r="V324" s="77">
        <v>3.7</v>
      </c>
      <c r="W324" s="76"/>
      <c r="X324" s="77">
        <v>6.34</v>
      </c>
      <c r="Y324" s="77">
        <v>3.5000000000000001E-3</v>
      </c>
      <c r="Z324" s="6">
        <f t="shared" si="45"/>
        <v>35</v>
      </c>
      <c r="AA324" s="76"/>
      <c r="AB324" s="78"/>
      <c r="AC324" s="76"/>
      <c r="AD324" s="77">
        <v>165</v>
      </c>
      <c r="AE324" s="77">
        <v>38</v>
      </c>
      <c r="AF324" s="3">
        <v>24</v>
      </c>
      <c r="AG324" s="3">
        <v>44</v>
      </c>
      <c r="AH324" s="3">
        <v>203</v>
      </c>
      <c r="AI324" s="84">
        <f t="shared" ref="AI324:AI333" si="47">AD324/AE324</f>
        <v>4.3421052631578947</v>
      </c>
      <c r="AJ324" s="84"/>
      <c r="AK324" s="84"/>
      <c r="AL324" s="84"/>
      <c r="AM324" s="84"/>
    </row>
    <row r="325" spans="1:47" hidden="1" x14ac:dyDescent="0.25">
      <c r="A325" t="s">
        <v>203</v>
      </c>
      <c r="B325" s="34" t="s">
        <v>260</v>
      </c>
      <c r="C325" t="str">
        <f t="shared" si="46"/>
        <v>SEES23-2016</v>
      </c>
      <c r="D325" t="s">
        <v>275</v>
      </c>
      <c r="E325" t="s">
        <v>769</v>
      </c>
      <c r="F325" t="s">
        <v>275</v>
      </c>
      <c r="G325" t="s">
        <v>769</v>
      </c>
      <c r="H325" t="s">
        <v>778</v>
      </c>
      <c r="I325" t="s">
        <v>779</v>
      </c>
      <c r="J325" t="s">
        <v>780</v>
      </c>
      <c r="K325" s="3">
        <v>3.83</v>
      </c>
      <c r="L325" t="s">
        <v>140</v>
      </c>
      <c r="M325">
        <v>2016</v>
      </c>
      <c r="N325" s="2">
        <v>42563</v>
      </c>
      <c r="O325" s="3">
        <v>1</v>
      </c>
      <c r="P325" s="3" t="s">
        <v>651</v>
      </c>
      <c r="R325" s="27"/>
      <c r="S325" s="27"/>
      <c r="T325" s="3">
        <v>10</v>
      </c>
      <c r="U325" s="27"/>
      <c r="V325" s="14">
        <v>5.7577777777777781</v>
      </c>
      <c r="W325" s="27"/>
      <c r="X325" s="27"/>
      <c r="Y325" s="27"/>
      <c r="Z325" s="6">
        <f t="shared" si="45"/>
        <v>0</v>
      </c>
      <c r="AA325" s="6">
        <v>0.16446088979366666</v>
      </c>
      <c r="AB325" s="3">
        <v>7.9015190801516235</v>
      </c>
      <c r="AC325" s="6">
        <v>64.28549674068563</v>
      </c>
      <c r="AD325" s="14">
        <v>72.474895599999996</v>
      </c>
      <c r="AE325" s="6">
        <v>13.69173616</v>
      </c>
      <c r="AF325" s="14">
        <v>22.3517953734321</v>
      </c>
      <c r="AG325" s="6">
        <v>71.857160855703697</v>
      </c>
      <c r="AH325" s="3">
        <v>86.166631760000001</v>
      </c>
      <c r="AI325" s="84">
        <f t="shared" si="47"/>
        <v>5.2933313024051145</v>
      </c>
      <c r="AJ325" s="84"/>
      <c r="AK325" s="84"/>
      <c r="AL325" s="84"/>
      <c r="AM325" s="84"/>
      <c r="AN325" s="26"/>
      <c r="AO325" s="26"/>
      <c r="AP325" s="26"/>
      <c r="AQ325" s="26"/>
      <c r="AR325" s="26"/>
      <c r="AS325" s="26"/>
      <c r="AT325" s="26"/>
      <c r="AU325" s="26"/>
    </row>
    <row r="326" spans="1:47" hidden="1" x14ac:dyDescent="0.25">
      <c r="A326" t="s">
        <v>203</v>
      </c>
      <c r="B326" s="34" t="s">
        <v>260</v>
      </c>
      <c r="C326" t="str">
        <f t="shared" si="46"/>
        <v>SEES23-2009</v>
      </c>
      <c r="D326" t="s">
        <v>275</v>
      </c>
      <c r="E326" t="s">
        <v>769</v>
      </c>
      <c r="F326" t="s">
        <v>275</v>
      </c>
      <c r="G326" t="s">
        <v>769</v>
      </c>
      <c r="H326" t="s">
        <v>778</v>
      </c>
      <c r="I326" t="s">
        <v>779</v>
      </c>
      <c r="J326" t="s">
        <v>780</v>
      </c>
      <c r="K326" s="3">
        <v>3.83</v>
      </c>
      <c r="L326" t="s">
        <v>140</v>
      </c>
      <c r="M326">
        <v>2009</v>
      </c>
      <c r="N326" s="2">
        <v>39943</v>
      </c>
      <c r="O326" s="3">
        <v>2</v>
      </c>
      <c r="P326" s="3">
        <v>2</v>
      </c>
      <c r="R326" s="33"/>
      <c r="S326" s="33"/>
      <c r="T326" s="3">
        <v>20</v>
      </c>
      <c r="U326" s="27"/>
      <c r="V326" s="77">
        <v>4.7</v>
      </c>
      <c r="W326" s="76"/>
      <c r="X326" s="77">
        <v>16.95</v>
      </c>
      <c r="Y326" s="77">
        <v>3.1250000000000002E-3</v>
      </c>
      <c r="Z326" s="6">
        <f t="shared" si="45"/>
        <v>31.25</v>
      </c>
      <c r="AA326" s="76"/>
      <c r="AB326" s="78"/>
      <c r="AC326" s="76"/>
      <c r="AD326" s="77">
        <v>1161</v>
      </c>
      <c r="AE326" s="77">
        <v>102</v>
      </c>
      <c r="AF326" s="3">
        <v>55</v>
      </c>
      <c r="AG326" s="3">
        <v>35</v>
      </c>
      <c r="AH326" s="3">
        <v>1263</v>
      </c>
      <c r="AI326" s="84">
        <f t="shared" si="47"/>
        <v>11.382352941176471</v>
      </c>
      <c r="AJ326" s="84"/>
      <c r="AK326" s="84"/>
      <c r="AL326" s="84"/>
      <c r="AM326" s="84"/>
    </row>
    <row r="327" spans="1:47" hidden="1" x14ac:dyDescent="0.25">
      <c r="A327" t="s">
        <v>203</v>
      </c>
      <c r="B327" s="34" t="s">
        <v>260</v>
      </c>
      <c r="C327" t="str">
        <f t="shared" si="46"/>
        <v>SEES23-2009</v>
      </c>
      <c r="D327" t="s">
        <v>275</v>
      </c>
      <c r="E327" t="s">
        <v>769</v>
      </c>
      <c r="F327" t="s">
        <v>275</v>
      </c>
      <c r="G327" t="s">
        <v>769</v>
      </c>
      <c r="H327" t="s">
        <v>778</v>
      </c>
      <c r="I327" t="s">
        <v>779</v>
      </c>
      <c r="J327" t="s">
        <v>780</v>
      </c>
      <c r="K327" s="3">
        <v>3.83</v>
      </c>
      <c r="L327" t="s">
        <v>140</v>
      </c>
      <c r="M327">
        <v>2009</v>
      </c>
      <c r="N327" s="2">
        <v>39943</v>
      </c>
      <c r="O327" s="3">
        <v>1</v>
      </c>
      <c r="P327" s="3" t="s">
        <v>651</v>
      </c>
      <c r="R327" s="33"/>
      <c r="S327" s="33"/>
      <c r="T327" s="3">
        <v>10</v>
      </c>
      <c r="U327" s="27"/>
      <c r="V327" s="77">
        <v>4.8</v>
      </c>
      <c r="W327" s="76"/>
      <c r="X327" s="77">
        <v>31.112500000000001</v>
      </c>
      <c r="Y327" s="77">
        <v>3.3625E-3</v>
      </c>
      <c r="Z327" s="6">
        <f t="shared" si="45"/>
        <v>33.625</v>
      </c>
      <c r="AA327" s="76"/>
      <c r="AB327" s="78"/>
      <c r="AC327" s="76"/>
      <c r="AD327" s="77">
        <v>2266</v>
      </c>
      <c r="AE327" s="77">
        <v>192</v>
      </c>
      <c r="AF327" s="3">
        <v>120.75</v>
      </c>
      <c r="AG327" s="3">
        <v>30.25</v>
      </c>
      <c r="AH327" s="3">
        <v>2458</v>
      </c>
      <c r="AI327" s="84">
        <f t="shared" si="47"/>
        <v>11.802083333333334</v>
      </c>
      <c r="AJ327" s="84"/>
      <c r="AK327" s="84"/>
      <c r="AL327" s="84"/>
      <c r="AM327" s="84"/>
    </row>
    <row r="328" spans="1:47" hidden="1" x14ac:dyDescent="0.25">
      <c r="A328" t="s">
        <v>203</v>
      </c>
      <c r="B328" s="34" t="s">
        <v>261</v>
      </c>
      <c r="C328" t="str">
        <f t="shared" si="46"/>
        <v>SEES24-2016</v>
      </c>
      <c r="D328" t="s">
        <v>275</v>
      </c>
      <c r="E328" t="s">
        <v>769</v>
      </c>
      <c r="F328" t="s">
        <v>275</v>
      </c>
      <c r="G328" t="s">
        <v>769</v>
      </c>
      <c r="H328" t="s">
        <v>778</v>
      </c>
      <c r="I328" t="s">
        <v>779</v>
      </c>
      <c r="J328" t="s">
        <v>780</v>
      </c>
      <c r="K328" s="3">
        <v>3.25</v>
      </c>
      <c r="L328" t="s">
        <v>141</v>
      </c>
      <c r="M328">
        <v>2016</v>
      </c>
      <c r="N328" s="2">
        <v>42530</v>
      </c>
      <c r="O328" s="3">
        <v>1</v>
      </c>
      <c r="P328" s="3" t="s">
        <v>651</v>
      </c>
      <c r="R328" s="27"/>
      <c r="S328" s="27"/>
      <c r="T328" s="3">
        <v>10</v>
      </c>
      <c r="U328" s="27"/>
      <c r="V328" s="14">
        <v>4.927777777777778</v>
      </c>
      <c r="W328" s="27"/>
      <c r="X328" s="27"/>
      <c r="Y328" s="27"/>
      <c r="Z328" s="6">
        <f t="shared" si="45"/>
        <v>0</v>
      </c>
      <c r="AA328" s="6">
        <v>1.3443863727633332</v>
      </c>
      <c r="AB328" s="3">
        <v>105.77230631493778</v>
      </c>
      <c r="AC328" s="6">
        <v>25.56795671565062</v>
      </c>
      <c r="AD328" s="14">
        <v>23.642987200000004</v>
      </c>
      <c r="AE328" s="6">
        <v>7.0126883999999992</v>
      </c>
      <c r="AF328" s="14">
        <v>6.8971628602469144</v>
      </c>
      <c r="AG328" s="6">
        <v>85.86895632553086</v>
      </c>
      <c r="AH328" s="3">
        <v>30.655675600000002</v>
      </c>
      <c r="AI328" s="84">
        <f t="shared" si="47"/>
        <v>3.371458398180077</v>
      </c>
      <c r="AJ328" s="84"/>
      <c r="AK328" s="84"/>
      <c r="AL328" s="84"/>
      <c r="AM328" s="84"/>
      <c r="AN328" s="26"/>
      <c r="AO328" s="26"/>
      <c r="AP328" s="26"/>
      <c r="AQ328" s="26"/>
      <c r="AR328" s="26"/>
      <c r="AS328" s="26"/>
      <c r="AT328" s="26"/>
      <c r="AU328" s="26"/>
    </row>
    <row r="329" spans="1:47" hidden="1" x14ac:dyDescent="0.25">
      <c r="A329" t="s">
        <v>203</v>
      </c>
      <c r="B329" s="34" t="s">
        <v>261</v>
      </c>
      <c r="C329" t="str">
        <f t="shared" si="46"/>
        <v>SEES24-2009</v>
      </c>
      <c r="D329" t="s">
        <v>275</v>
      </c>
      <c r="E329" t="s">
        <v>769</v>
      </c>
      <c r="F329" t="s">
        <v>275</v>
      </c>
      <c r="G329" t="s">
        <v>769</v>
      </c>
      <c r="H329" t="s">
        <v>778</v>
      </c>
      <c r="I329" t="s">
        <v>779</v>
      </c>
      <c r="J329" t="s">
        <v>780</v>
      </c>
      <c r="K329" s="3">
        <v>3.25</v>
      </c>
      <c r="L329" t="s">
        <v>141</v>
      </c>
      <c r="M329">
        <v>2009</v>
      </c>
      <c r="N329" s="2">
        <v>39938</v>
      </c>
      <c r="O329" s="3">
        <v>2</v>
      </c>
      <c r="P329" s="3">
        <v>2</v>
      </c>
      <c r="R329" s="33"/>
      <c r="S329" s="33"/>
      <c r="T329" s="3">
        <v>20</v>
      </c>
      <c r="U329" s="27"/>
      <c r="V329" s="77">
        <v>4</v>
      </c>
      <c r="W329" s="76"/>
      <c r="X329" s="77">
        <v>9.93</v>
      </c>
      <c r="Y329" s="77">
        <v>3.15E-3</v>
      </c>
      <c r="Z329" s="6">
        <f t="shared" si="45"/>
        <v>31.5</v>
      </c>
      <c r="AA329" s="76"/>
      <c r="AB329" s="78"/>
      <c r="AC329" s="76"/>
      <c r="AD329" s="77">
        <v>338</v>
      </c>
      <c r="AE329" s="77">
        <v>51</v>
      </c>
      <c r="AF329" s="3">
        <v>55</v>
      </c>
      <c r="AG329" s="3">
        <v>66</v>
      </c>
      <c r="AH329" s="3">
        <v>389</v>
      </c>
      <c r="AI329" s="84">
        <f t="shared" si="47"/>
        <v>6.6274509803921573</v>
      </c>
      <c r="AJ329" s="84"/>
      <c r="AK329" s="84"/>
      <c r="AL329" s="84"/>
      <c r="AM329" s="84"/>
      <c r="AN329" s="26"/>
      <c r="AO329" s="26"/>
      <c r="AP329" s="26"/>
      <c r="AQ329" s="26"/>
      <c r="AR329" s="26"/>
      <c r="AS329" s="26"/>
      <c r="AT329" s="26"/>
      <c r="AU329" s="26"/>
    </row>
    <row r="330" spans="1:47" hidden="1" x14ac:dyDescent="0.25">
      <c r="A330" t="s">
        <v>203</v>
      </c>
      <c r="B330" s="34" t="s">
        <v>261</v>
      </c>
      <c r="C330" t="str">
        <f t="shared" si="46"/>
        <v>SEES24-2009</v>
      </c>
      <c r="D330" t="s">
        <v>275</v>
      </c>
      <c r="E330" t="s">
        <v>769</v>
      </c>
      <c r="F330" t="s">
        <v>275</v>
      </c>
      <c r="G330" t="s">
        <v>769</v>
      </c>
      <c r="H330" t="s">
        <v>778</v>
      </c>
      <c r="I330" t="s">
        <v>779</v>
      </c>
      <c r="J330" t="s">
        <v>780</v>
      </c>
      <c r="K330" s="3">
        <v>3.25</v>
      </c>
      <c r="L330" t="s">
        <v>141</v>
      </c>
      <c r="M330">
        <v>2009</v>
      </c>
      <c r="N330" s="2">
        <v>39938</v>
      </c>
      <c r="O330" s="3">
        <v>1</v>
      </c>
      <c r="P330" s="3" t="s">
        <v>651</v>
      </c>
      <c r="R330" s="33"/>
      <c r="S330" s="33"/>
      <c r="T330" s="3">
        <v>10</v>
      </c>
      <c r="U330" s="27"/>
      <c r="V330" s="77">
        <v>3.8</v>
      </c>
      <c r="W330" s="76"/>
      <c r="X330" s="77">
        <v>12.4825</v>
      </c>
      <c r="Y330" s="77">
        <v>3.2625000000000002E-3</v>
      </c>
      <c r="Z330" s="6">
        <f t="shared" si="45"/>
        <v>32.625</v>
      </c>
      <c r="AA330" s="76"/>
      <c r="AB330" s="78"/>
      <c r="AC330" s="76"/>
      <c r="AD330" s="77">
        <v>402.25</v>
      </c>
      <c r="AE330" s="77">
        <v>58.5</v>
      </c>
      <c r="AF330" s="77">
        <v>74</v>
      </c>
      <c r="AG330" s="77">
        <v>47.75</v>
      </c>
      <c r="AH330" s="3">
        <v>460.75</v>
      </c>
      <c r="AI330" s="84">
        <f t="shared" si="47"/>
        <v>6.8760683760683765</v>
      </c>
      <c r="AJ330" s="84"/>
      <c r="AK330" s="84"/>
      <c r="AL330" s="84"/>
      <c r="AM330" s="84"/>
      <c r="AN330" s="26"/>
      <c r="AO330" s="26"/>
      <c r="AP330" s="26"/>
      <c r="AQ330" s="26"/>
      <c r="AR330" s="26"/>
      <c r="AS330" s="26"/>
      <c r="AT330" s="26"/>
      <c r="AU330" s="26"/>
    </row>
    <row r="331" spans="1:47" hidden="1" x14ac:dyDescent="0.25">
      <c r="A331" t="s">
        <v>203</v>
      </c>
      <c r="B331" s="34" t="s">
        <v>263</v>
      </c>
      <c r="C331" t="str">
        <f t="shared" si="46"/>
        <v>SEES25-2009</v>
      </c>
      <c r="D331" t="s">
        <v>275</v>
      </c>
      <c r="E331" t="s">
        <v>769</v>
      </c>
      <c r="F331" t="s">
        <v>275</v>
      </c>
      <c r="G331" t="s">
        <v>769</v>
      </c>
      <c r="H331" t="s">
        <v>778</v>
      </c>
      <c r="I331" t="s">
        <v>779</v>
      </c>
      <c r="J331" t="s">
        <v>780</v>
      </c>
      <c r="K331" s="3">
        <v>3.06</v>
      </c>
      <c r="L331" t="s">
        <v>142</v>
      </c>
      <c r="M331">
        <v>2009</v>
      </c>
      <c r="N331" s="2">
        <v>39938</v>
      </c>
      <c r="O331" s="3">
        <v>2</v>
      </c>
      <c r="P331" s="3">
        <v>2</v>
      </c>
      <c r="R331" s="33"/>
      <c r="S331" s="33"/>
      <c r="T331" s="3">
        <v>20</v>
      </c>
      <c r="U331" s="27"/>
      <c r="V331" s="77">
        <v>4.4000000000000004</v>
      </c>
      <c r="W331" s="76"/>
      <c r="X331" s="77">
        <v>1.9</v>
      </c>
      <c r="Y331" s="77">
        <v>1.65E-3</v>
      </c>
      <c r="Z331" s="6">
        <f t="shared" si="45"/>
        <v>16.5</v>
      </c>
      <c r="AA331" s="76"/>
      <c r="AB331" s="78"/>
      <c r="AC331" s="76"/>
      <c r="AD331" s="77">
        <v>50</v>
      </c>
      <c r="AE331" s="77">
        <v>28</v>
      </c>
      <c r="AF331" s="3">
        <v>19</v>
      </c>
      <c r="AG331" s="3">
        <v>28</v>
      </c>
      <c r="AH331" s="3">
        <v>78</v>
      </c>
      <c r="AI331" s="84">
        <f t="shared" si="47"/>
        <v>1.7857142857142858</v>
      </c>
      <c r="AJ331" s="84"/>
      <c r="AK331" s="84"/>
      <c r="AL331" s="84"/>
      <c r="AM331" s="84"/>
      <c r="AN331" s="26"/>
      <c r="AO331" s="26"/>
      <c r="AP331" s="26"/>
      <c r="AQ331" s="26"/>
      <c r="AR331" s="26"/>
      <c r="AS331" s="26"/>
      <c r="AT331" s="26"/>
      <c r="AU331" s="26"/>
    </row>
    <row r="332" spans="1:47" hidden="1" x14ac:dyDescent="0.25">
      <c r="A332" t="s">
        <v>203</v>
      </c>
      <c r="B332" s="34" t="s">
        <v>263</v>
      </c>
      <c r="C332" t="str">
        <f t="shared" si="46"/>
        <v>SEES25-2016</v>
      </c>
      <c r="D332" t="s">
        <v>275</v>
      </c>
      <c r="E332" t="s">
        <v>769</v>
      </c>
      <c r="F332" t="s">
        <v>275</v>
      </c>
      <c r="G332" t="s">
        <v>769</v>
      </c>
      <c r="H332" t="s">
        <v>778</v>
      </c>
      <c r="I332" t="s">
        <v>779</v>
      </c>
      <c r="J332" t="s">
        <v>780</v>
      </c>
      <c r="K332" s="3">
        <v>3.06</v>
      </c>
      <c r="L332" t="s">
        <v>142</v>
      </c>
      <c r="M332">
        <v>2016</v>
      </c>
      <c r="N332" s="2">
        <v>42534</v>
      </c>
      <c r="O332" s="3">
        <v>1</v>
      </c>
      <c r="P332" s="3" t="s">
        <v>651</v>
      </c>
      <c r="R332" s="27"/>
      <c r="S332" s="27"/>
      <c r="T332" s="3">
        <v>10</v>
      </c>
      <c r="U332" s="27"/>
      <c r="V332" s="14">
        <v>4.0824444444444445</v>
      </c>
      <c r="W332" s="27"/>
      <c r="X332" s="27"/>
      <c r="Y332" s="27"/>
      <c r="Z332" s="6">
        <f t="shared" si="45"/>
        <v>0</v>
      </c>
      <c r="AA332" s="6">
        <v>10.253137408033334</v>
      </c>
      <c r="AB332" s="3">
        <v>10.876645901507919</v>
      </c>
      <c r="AC332" s="6">
        <v>9.5862971226754379</v>
      </c>
      <c r="AD332" s="14">
        <v>33.96258439999999</v>
      </c>
      <c r="AE332" s="6">
        <v>16.580363440000003</v>
      </c>
      <c r="AF332" s="14">
        <v>30.384513306864196</v>
      </c>
      <c r="AG332" s="6">
        <v>96.108340557827148</v>
      </c>
      <c r="AH332" s="3">
        <v>50.542947839999997</v>
      </c>
      <c r="AI332" s="84">
        <f t="shared" si="47"/>
        <v>2.0483618783690538</v>
      </c>
      <c r="AJ332" s="84"/>
      <c r="AK332" s="84"/>
      <c r="AL332" s="84"/>
      <c r="AM332" s="84"/>
      <c r="AN332" s="26"/>
      <c r="AO332" s="26"/>
      <c r="AP332" s="26"/>
      <c r="AQ332" s="26"/>
      <c r="AR332" s="26"/>
      <c r="AS332" s="26"/>
      <c r="AT332" s="26"/>
      <c r="AU332" s="26"/>
    </row>
    <row r="333" spans="1:47" hidden="1" x14ac:dyDescent="0.25">
      <c r="A333" t="s">
        <v>203</v>
      </c>
      <c r="B333" s="34" t="s">
        <v>263</v>
      </c>
      <c r="C333" t="str">
        <f t="shared" si="46"/>
        <v>SEES25-2009</v>
      </c>
      <c r="D333" t="s">
        <v>275</v>
      </c>
      <c r="E333" t="s">
        <v>769</v>
      </c>
      <c r="F333" t="s">
        <v>275</v>
      </c>
      <c r="G333" t="s">
        <v>769</v>
      </c>
      <c r="H333" t="s">
        <v>778</v>
      </c>
      <c r="I333" t="s">
        <v>779</v>
      </c>
      <c r="J333" t="s">
        <v>780</v>
      </c>
      <c r="K333" s="3">
        <v>3.06</v>
      </c>
      <c r="L333" t="s">
        <v>142</v>
      </c>
      <c r="M333">
        <v>2009</v>
      </c>
      <c r="N333" s="2">
        <v>39938</v>
      </c>
      <c r="O333" s="3">
        <v>1</v>
      </c>
      <c r="P333" s="3" t="s">
        <v>651</v>
      </c>
      <c r="R333" s="33"/>
      <c r="S333" s="33"/>
      <c r="T333" s="3">
        <v>10</v>
      </c>
      <c r="U333" s="27"/>
      <c r="V333" s="77">
        <v>4.0249999999999995</v>
      </c>
      <c r="W333" s="76"/>
      <c r="X333" s="77">
        <v>11.172500000000001</v>
      </c>
      <c r="Y333" s="77">
        <v>2.9437500000000002E-3</v>
      </c>
      <c r="Z333" s="6">
        <f t="shared" si="45"/>
        <v>29.437500000000004</v>
      </c>
      <c r="AA333" s="76"/>
      <c r="AB333" s="78"/>
      <c r="AC333" s="76"/>
      <c r="AD333" s="77">
        <v>345.25</v>
      </c>
      <c r="AE333" s="77">
        <v>99.25</v>
      </c>
      <c r="AF333" s="77">
        <v>78</v>
      </c>
      <c r="AG333" s="77">
        <v>51.75</v>
      </c>
      <c r="AH333" s="3">
        <v>444.5</v>
      </c>
      <c r="AI333" s="84">
        <f t="shared" si="47"/>
        <v>3.4785894206549117</v>
      </c>
      <c r="AJ333" s="84"/>
      <c r="AK333" s="84"/>
      <c r="AL333" s="84"/>
      <c r="AM333" s="84"/>
      <c r="AN333" s="26"/>
      <c r="AO333" s="26"/>
      <c r="AP333" s="26"/>
      <c r="AQ333" s="26"/>
      <c r="AR333" s="26"/>
      <c r="AS333" s="26"/>
      <c r="AT333" s="26"/>
      <c r="AU333" s="26"/>
    </row>
    <row r="334" spans="1:47" hidden="1" x14ac:dyDescent="0.25">
      <c r="A334" t="s">
        <v>203</v>
      </c>
      <c r="B334" s="34" t="s">
        <v>264</v>
      </c>
      <c r="C334" t="str">
        <f t="shared" si="46"/>
        <v>SEES27-2014</v>
      </c>
      <c r="D334" t="s">
        <v>275</v>
      </c>
      <c r="E334" t="s">
        <v>769</v>
      </c>
      <c r="F334" t="s">
        <v>275</v>
      </c>
      <c r="G334" t="s">
        <v>769</v>
      </c>
      <c r="H334" t="s">
        <v>778</v>
      </c>
      <c r="I334" t="s">
        <v>781</v>
      </c>
      <c r="J334" t="s">
        <v>780</v>
      </c>
      <c r="K334" s="3">
        <v>0.62</v>
      </c>
      <c r="L334" t="s">
        <v>143</v>
      </c>
      <c r="M334">
        <v>2014</v>
      </c>
      <c r="N334" s="2">
        <v>41778</v>
      </c>
      <c r="O334" s="3">
        <v>1</v>
      </c>
      <c r="P334" s="3" t="s">
        <v>651</v>
      </c>
      <c r="R334" s="33"/>
      <c r="S334" s="33"/>
      <c r="T334" s="3">
        <v>10</v>
      </c>
      <c r="U334" s="27"/>
      <c r="V334" s="77">
        <v>3.9</v>
      </c>
      <c r="W334" s="76"/>
      <c r="X334" s="77">
        <v>7.93</v>
      </c>
      <c r="Y334" s="77">
        <v>2.8E-3</v>
      </c>
      <c r="Z334" s="6">
        <f t="shared" si="45"/>
        <v>28</v>
      </c>
      <c r="AA334" s="76"/>
      <c r="AB334" s="76"/>
      <c r="AC334" s="76"/>
      <c r="AD334" s="77">
        <v>229</v>
      </c>
      <c r="AE334" s="77">
        <v>67</v>
      </c>
      <c r="AF334" s="77">
        <v>48</v>
      </c>
      <c r="AG334" s="77">
        <v>25</v>
      </c>
      <c r="AH334" s="3">
        <v>296</v>
      </c>
      <c r="AN334" s="26"/>
      <c r="AO334" s="26"/>
      <c r="AP334" s="26"/>
      <c r="AQ334" s="26"/>
      <c r="AR334" s="26"/>
      <c r="AS334" s="26"/>
      <c r="AT334" s="26"/>
      <c r="AU334" s="26"/>
    </row>
    <row r="335" spans="1:47" hidden="1" x14ac:dyDescent="0.25">
      <c r="A335" t="s">
        <v>203</v>
      </c>
      <c r="B335" s="34" t="s">
        <v>264</v>
      </c>
      <c r="C335" t="str">
        <f t="shared" si="46"/>
        <v>SEES27-2014</v>
      </c>
      <c r="D335" t="s">
        <v>275</v>
      </c>
      <c r="E335" t="s">
        <v>769</v>
      </c>
      <c r="F335" t="s">
        <v>275</v>
      </c>
      <c r="G335" t="s">
        <v>769</v>
      </c>
      <c r="H335" t="s">
        <v>778</v>
      </c>
      <c r="I335" t="s">
        <v>781</v>
      </c>
      <c r="J335" t="s">
        <v>780</v>
      </c>
      <c r="K335" s="3">
        <v>0.62</v>
      </c>
      <c r="L335" t="s">
        <v>143</v>
      </c>
      <c r="M335">
        <v>2014</v>
      </c>
      <c r="N335" s="2">
        <v>41778</v>
      </c>
      <c r="O335" s="3">
        <v>1</v>
      </c>
      <c r="P335" s="3" t="s">
        <v>651</v>
      </c>
      <c r="R335" s="33"/>
      <c r="S335" s="33"/>
      <c r="T335" s="3">
        <v>20</v>
      </c>
      <c r="U335" s="27"/>
      <c r="V335" s="3">
        <v>4.2</v>
      </c>
      <c r="W335" s="27"/>
      <c r="X335" s="3">
        <v>2.36</v>
      </c>
      <c r="Y335" s="77">
        <v>1.1999999999999999E-3</v>
      </c>
      <c r="Z335" s="6">
        <f t="shared" si="45"/>
        <v>11.999999999999998</v>
      </c>
      <c r="AA335" s="27"/>
      <c r="AB335" s="27"/>
      <c r="AC335" s="27"/>
      <c r="AD335" s="3">
        <v>67</v>
      </c>
      <c r="AE335" s="3">
        <v>20</v>
      </c>
      <c r="AF335" s="3">
        <v>20</v>
      </c>
      <c r="AG335" s="3">
        <v>36</v>
      </c>
      <c r="AH335" s="3">
        <v>87</v>
      </c>
      <c r="AN335" s="26"/>
      <c r="AO335" s="26"/>
      <c r="AP335" s="26"/>
      <c r="AQ335" s="26"/>
      <c r="AR335" s="26"/>
      <c r="AS335" s="26"/>
      <c r="AT335" s="26"/>
      <c r="AU335" s="26"/>
    </row>
    <row r="336" spans="1:47" hidden="1" x14ac:dyDescent="0.25">
      <c r="A336" t="s">
        <v>203</v>
      </c>
      <c r="B336" s="34" t="s">
        <v>264</v>
      </c>
      <c r="C336" t="str">
        <f t="shared" si="46"/>
        <v>SEES27-2016</v>
      </c>
      <c r="D336" t="s">
        <v>275</v>
      </c>
      <c r="E336" t="s">
        <v>769</v>
      </c>
      <c r="F336" t="s">
        <v>275</v>
      </c>
      <c r="G336" t="s">
        <v>769</v>
      </c>
      <c r="H336" t="s">
        <v>778</v>
      </c>
      <c r="I336" t="s">
        <v>781</v>
      </c>
      <c r="J336" t="s">
        <v>780</v>
      </c>
      <c r="K336" s="3">
        <v>0.62</v>
      </c>
      <c r="L336" t="s">
        <v>143</v>
      </c>
      <c r="M336">
        <v>2016</v>
      </c>
      <c r="N336" s="2">
        <v>42530</v>
      </c>
      <c r="O336" s="3">
        <v>1</v>
      </c>
      <c r="P336" s="3" t="s">
        <v>651</v>
      </c>
      <c r="R336" s="27"/>
      <c r="S336" s="27"/>
      <c r="T336" s="3">
        <v>10</v>
      </c>
      <c r="U336" s="27"/>
      <c r="V336" s="14">
        <v>4.8224444444444439</v>
      </c>
      <c r="W336" s="27"/>
      <c r="X336" s="27"/>
      <c r="Y336" s="27"/>
      <c r="Z336" s="6">
        <f t="shared" si="45"/>
        <v>0</v>
      </c>
      <c r="AA336" s="6">
        <v>25.311140033666671</v>
      </c>
      <c r="AB336" s="3">
        <v>76.261454323343003</v>
      </c>
      <c r="AC336" s="6">
        <v>20.144149196369714</v>
      </c>
      <c r="AD336" s="14">
        <v>14.416925573333332</v>
      </c>
      <c r="AE336" s="6">
        <v>4.4884928799999999</v>
      </c>
      <c r="AF336" s="14">
        <v>5.747283196641976</v>
      </c>
      <c r="AG336" s="6">
        <v>104.5146004499753</v>
      </c>
      <c r="AH336" s="3">
        <v>18.905418453333333</v>
      </c>
      <c r="AN336" s="26"/>
      <c r="AO336" s="26"/>
      <c r="AP336" s="26"/>
      <c r="AQ336" s="26"/>
      <c r="AR336" s="26"/>
      <c r="AS336" s="26"/>
      <c r="AT336" s="26"/>
      <c r="AU336" s="26"/>
    </row>
    <row r="337" spans="1:48" x14ac:dyDescent="0.25">
      <c r="A337" t="s">
        <v>203</v>
      </c>
      <c r="B337" s="34" t="s">
        <v>266</v>
      </c>
      <c r="C337" t="str">
        <f t="shared" si="46"/>
        <v>SEES28-2016</v>
      </c>
      <c r="D337" t="s">
        <v>275</v>
      </c>
      <c r="E337" t="s">
        <v>769</v>
      </c>
      <c r="F337" t="s">
        <v>275</v>
      </c>
      <c r="G337" t="s">
        <v>769</v>
      </c>
      <c r="H337" t="s">
        <v>778</v>
      </c>
      <c r="I337" t="s">
        <v>781</v>
      </c>
      <c r="J337" t="s">
        <v>780</v>
      </c>
      <c r="K337" s="3">
        <v>0.35</v>
      </c>
      <c r="L337" t="s">
        <v>144</v>
      </c>
      <c r="M337">
        <v>2016</v>
      </c>
      <c r="N337" s="2">
        <v>42530</v>
      </c>
      <c r="O337" s="3">
        <v>1</v>
      </c>
      <c r="P337" s="3" t="s">
        <v>651</v>
      </c>
      <c r="R337" s="27"/>
      <c r="S337" s="27"/>
      <c r="T337" s="3">
        <v>10</v>
      </c>
      <c r="U337" s="27"/>
      <c r="V337" s="14">
        <v>4.3001111111111108</v>
      </c>
      <c r="W337" s="27"/>
      <c r="X337" s="27"/>
      <c r="Y337" s="27"/>
      <c r="Z337" s="6">
        <f t="shared" si="45"/>
        <v>0</v>
      </c>
      <c r="AA337" s="6">
        <v>0.42269245538</v>
      </c>
      <c r="AB337" s="3">
        <v>67.426277552466658</v>
      </c>
      <c r="AC337" s="6">
        <v>8.4069606887187316</v>
      </c>
      <c r="AD337" s="14">
        <v>12.134427973333333</v>
      </c>
      <c r="AE337" s="6">
        <v>4.1034251200000007</v>
      </c>
      <c r="AF337" s="14">
        <v>5.7629905062716054</v>
      </c>
      <c r="AG337" s="6">
        <v>81.148675247802473</v>
      </c>
      <c r="AH337" s="3">
        <v>16.237853093333335</v>
      </c>
      <c r="AI337" s="84">
        <f t="shared" ref="AI337:AI342" si="48">AD337/AE337</f>
        <v>2.9571461933569609</v>
      </c>
      <c r="AJ337" s="84">
        <f t="shared" ref="AJ337:AJ342" si="49">AG337/2</f>
        <v>40.574337623901236</v>
      </c>
      <c r="AK337" s="84">
        <f t="shared" ref="AK337:AK342" si="50">AD337/2</f>
        <v>6.0672139866666663</v>
      </c>
      <c r="AL337" s="84">
        <f t="shared" ref="AL337:AL342" si="51">AE337/2</f>
        <v>2.0517125600000004</v>
      </c>
      <c r="AM337" s="84">
        <f t="shared" ref="AM337:AM342" si="52">AK337/AL337</f>
        <v>2.9571461933569609</v>
      </c>
      <c r="AN337" s="26"/>
      <c r="AO337" s="26"/>
      <c r="AP337" s="26"/>
      <c r="AQ337" s="26"/>
      <c r="AR337" s="26"/>
      <c r="AS337" s="26"/>
      <c r="AT337" s="26"/>
      <c r="AU337" s="26"/>
    </row>
    <row r="338" spans="1:48" x14ac:dyDescent="0.25">
      <c r="A338" t="s">
        <v>203</v>
      </c>
      <c r="B338" s="34" t="s">
        <v>266</v>
      </c>
      <c r="C338" t="str">
        <f t="shared" si="46"/>
        <v>SEES28-2009</v>
      </c>
      <c r="D338" t="s">
        <v>275</v>
      </c>
      <c r="E338" t="s">
        <v>769</v>
      </c>
      <c r="F338" t="s">
        <v>275</v>
      </c>
      <c r="G338" t="s">
        <v>769</v>
      </c>
      <c r="H338" t="s">
        <v>778</v>
      </c>
      <c r="I338" t="s">
        <v>781</v>
      </c>
      <c r="J338" t="s">
        <v>780</v>
      </c>
      <c r="K338" s="3">
        <v>0.35</v>
      </c>
      <c r="L338" t="s">
        <v>144</v>
      </c>
      <c r="M338">
        <v>2009</v>
      </c>
      <c r="N338" s="2">
        <v>39938</v>
      </c>
      <c r="O338" s="3">
        <v>1</v>
      </c>
      <c r="P338" s="3" t="s">
        <v>651</v>
      </c>
      <c r="R338" s="33"/>
      <c r="S338" s="33"/>
      <c r="T338" s="3">
        <v>10</v>
      </c>
      <c r="U338" s="27"/>
      <c r="V338" s="77">
        <v>3.9250000000000003</v>
      </c>
      <c r="W338" s="76"/>
      <c r="X338" s="77">
        <v>3.0750000000000002</v>
      </c>
      <c r="Y338" s="77">
        <v>2.2875E-3</v>
      </c>
      <c r="Z338" s="6">
        <f t="shared" si="45"/>
        <v>22.875</v>
      </c>
      <c r="AA338" s="76"/>
      <c r="AB338" s="78"/>
      <c r="AC338" s="76"/>
      <c r="AD338" s="77">
        <v>74</v>
      </c>
      <c r="AE338" s="77">
        <v>22.5</v>
      </c>
      <c r="AF338" s="3">
        <v>23</v>
      </c>
      <c r="AG338" s="3">
        <v>34.25</v>
      </c>
      <c r="AH338" s="3">
        <v>96.5</v>
      </c>
      <c r="AI338" s="84">
        <f t="shared" si="48"/>
        <v>3.2888888888888888</v>
      </c>
      <c r="AJ338" s="84">
        <f t="shared" si="49"/>
        <v>17.125</v>
      </c>
      <c r="AK338" s="84">
        <f t="shared" si="50"/>
        <v>37</v>
      </c>
      <c r="AL338" s="84">
        <f t="shared" si="51"/>
        <v>11.25</v>
      </c>
      <c r="AM338" s="84">
        <f t="shared" si="52"/>
        <v>3.2888888888888888</v>
      </c>
    </row>
    <row r="339" spans="1:48" x14ac:dyDescent="0.25">
      <c r="A339" t="s">
        <v>203</v>
      </c>
      <c r="B339" s="34" t="s">
        <v>266</v>
      </c>
      <c r="C339" t="str">
        <f t="shared" si="46"/>
        <v>SEES28-2009</v>
      </c>
      <c r="D339" t="s">
        <v>275</v>
      </c>
      <c r="E339" t="s">
        <v>769</v>
      </c>
      <c r="F339" t="s">
        <v>275</v>
      </c>
      <c r="G339" t="s">
        <v>769</v>
      </c>
      <c r="H339" t="s">
        <v>778</v>
      </c>
      <c r="I339" t="s">
        <v>781</v>
      </c>
      <c r="J339" t="s">
        <v>780</v>
      </c>
      <c r="K339" s="3">
        <v>0.35</v>
      </c>
      <c r="L339" t="s">
        <v>144</v>
      </c>
      <c r="M339">
        <v>2009</v>
      </c>
      <c r="N339" s="2">
        <v>39938</v>
      </c>
      <c r="O339" s="3">
        <v>2</v>
      </c>
      <c r="P339" s="3">
        <v>2</v>
      </c>
      <c r="R339" s="33"/>
      <c r="S339" s="33"/>
      <c r="T339" s="3">
        <v>20</v>
      </c>
      <c r="U339" s="27"/>
      <c r="V339" s="77">
        <v>4.5</v>
      </c>
      <c r="W339" s="76"/>
      <c r="X339" s="77">
        <v>6.2</v>
      </c>
      <c r="Y339" s="77">
        <v>1.2750000000000001E-3</v>
      </c>
      <c r="Z339" s="6">
        <f t="shared" si="45"/>
        <v>12.750000000000002</v>
      </c>
      <c r="AA339" s="76"/>
      <c r="AB339" s="78"/>
      <c r="AC339" s="76"/>
      <c r="AD339" s="77">
        <v>326</v>
      </c>
      <c r="AE339" s="77">
        <v>32</v>
      </c>
      <c r="AF339" s="3">
        <v>20</v>
      </c>
      <c r="AG339" s="3">
        <v>74</v>
      </c>
      <c r="AH339" s="3">
        <v>358</v>
      </c>
      <c r="AI339" s="84">
        <f t="shared" si="48"/>
        <v>10.1875</v>
      </c>
      <c r="AJ339" s="84">
        <f t="shared" si="49"/>
        <v>37</v>
      </c>
      <c r="AK339" s="84">
        <f t="shared" si="50"/>
        <v>163</v>
      </c>
      <c r="AL339" s="84">
        <f t="shared" si="51"/>
        <v>16</v>
      </c>
      <c r="AM339" s="84">
        <f t="shared" si="52"/>
        <v>10.1875</v>
      </c>
    </row>
    <row r="340" spans="1:48" x14ac:dyDescent="0.25">
      <c r="A340" t="s">
        <v>203</v>
      </c>
      <c r="B340" s="34" t="s">
        <v>267</v>
      </c>
      <c r="C340" t="str">
        <f t="shared" si="46"/>
        <v>SEES29-2009</v>
      </c>
      <c r="D340" t="s">
        <v>275</v>
      </c>
      <c r="E340" t="s">
        <v>769</v>
      </c>
      <c r="F340" t="s">
        <v>275</v>
      </c>
      <c r="G340" t="s">
        <v>769</v>
      </c>
      <c r="H340" t="s">
        <v>782</v>
      </c>
      <c r="I340" t="s">
        <v>781</v>
      </c>
      <c r="J340" t="s">
        <v>780</v>
      </c>
      <c r="K340" s="3">
        <v>2.25</v>
      </c>
      <c r="L340" t="s">
        <v>145</v>
      </c>
      <c r="M340">
        <v>2009</v>
      </c>
      <c r="N340" s="2">
        <v>39940</v>
      </c>
      <c r="O340" s="3">
        <v>2</v>
      </c>
      <c r="P340" s="3">
        <v>2</v>
      </c>
      <c r="R340" s="33"/>
      <c r="S340" s="33"/>
      <c r="T340" s="3">
        <v>20</v>
      </c>
      <c r="U340" s="27"/>
      <c r="V340" s="77">
        <v>5</v>
      </c>
      <c r="W340" s="76"/>
      <c r="X340" s="77">
        <v>5.29</v>
      </c>
      <c r="Y340" s="77">
        <v>1.25E-3</v>
      </c>
      <c r="Z340" s="6">
        <f t="shared" si="45"/>
        <v>12.5</v>
      </c>
      <c r="AA340" s="76"/>
      <c r="AB340" s="78"/>
      <c r="AC340" s="76"/>
      <c r="AD340" s="77">
        <v>140</v>
      </c>
      <c r="AE340" s="77">
        <v>171</v>
      </c>
      <c r="AF340" s="3">
        <v>41</v>
      </c>
      <c r="AG340" s="3">
        <v>66</v>
      </c>
      <c r="AH340" s="3">
        <v>311</v>
      </c>
      <c r="AI340" s="84">
        <f t="shared" si="48"/>
        <v>0.81871345029239762</v>
      </c>
      <c r="AJ340" s="84">
        <f t="shared" si="49"/>
        <v>33</v>
      </c>
      <c r="AK340" s="84">
        <f t="shared" si="50"/>
        <v>70</v>
      </c>
      <c r="AL340" s="84">
        <f t="shared" si="51"/>
        <v>85.5</v>
      </c>
      <c r="AM340" s="84">
        <f t="shared" si="52"/>
        <v>0.81871345029239762</v>
      </c>
    </row>
    <row r="341" spans="1:48" x14ac:dyDescent="0.25">
      <c r="A341" t="s">
        <v>203</v>
      </c>
      <c r="B341" s="34" t="s">
        <v>267</v>
      </c>
      <c r="C341" t="str">
        <f t="shared" si="46"/>
        <v>SEES29-2009</v>
      </c>
      <c r="D341" t="s">
        <v>275</v>
      </c>
      <c r="E341" t="s">
        <v>769</v>
      </c>
      <c r="F341" t="s">
        <v>275</v>
      </c>
      <c r="G341" t="s">
        <v>769</v>
      </c>
      <c r="H341" t="s">
        <v>782</v>
      </c>
      <c r="I341" t="s">
        <v>781</v>
      </c>
      <c r="J341" t="s">
        <v>780</v>
      </c>
      <c r="K341" s="3">
        <v>2.25</v>
      </c>
      <c r="L341" t="s">
        <v>145</v>
      </c>
      <c r="M341">
        <v>2009</v>
      </c>
      <c r="N341" s="2">
        <v>39940</v>
      </c>
      <c r="O341" s="3">
        <v>1</v>
      </c>
      <c r="P341" s="3" t="s">
        <v>651</v>
      </c>
      <c r="R341" s="33"/>
      <c r="S341" s="33"/>
      <c r="T341" s="3">
        <v>10</v>
      </c>
      <c r="U341" s="27"/>
      <c r="V341" s="77">
        <v>3.9749999999999996</v>
      </c>
      <c r="W341" s="76"/>
      <c r="X341" s="77">
        <v>8.3550000000000004</v>
      </c>
      <c r="Y341" s="77">
        <v>2.7687499999999999E-3</v>
      </c>
      <c r="Z341" s="6">
        <f t="shared" si="45"/>
        <v>27.6875</v>
      </c>
      <c r="AA341" s="76"/>
      <c r="AB341" s="78"/>
      <c r="AC341" s="76"/>
      <c r="AD341" s="77">
        <v>192.5</v>
      </c>
      <c r="AE341" s="77">
        <v>62.25</v>
      </c>
      <c r="AF341" s="3">
        <v>60</v>
      </c>
      <c r="AG341" s="3">
        <v>112.5</v>
      </c>
      <c r="AH341" s="3">
        <v>254.75</v>
      </c>
      <c r="AI341" s="84">
        <f t="shared" si="48"/>
        <v>3.0923694779116464</v>
      </c>
      <c r="AJ341" s="84">
        <f t="shared" si="49"/>
        <v>56.25</v>
      </c>
      <c r="AK341" s="84">
        <f t="shared" si="50"/>
        <v>96.25</v>
      </c>
      <c r="AL341" s="84">
        <f t="shared" si="51"/>
        <v>31.125</v>
      </c>
      <c r="AM341" s="84">
        <f t="shared" si="52"/>
        <v>3.0923694779116464</v>
      </c>
    </row>
    <row r="342" spans="1:48" x14ac:dyDescent="0.25">
      <c r="A342" t="s">
        <v>203</v>
      </c>
      <c r="B342" s="34" t="s">
        <v>267</v>
      </c>
      <c r="C342" t="str">
        <f t="shared" si="46"/>
        <v>SEES29-2016</v>
      </c>
      <c r="D342" t="s">
        <v>275</v>
      </c>
      <c r="E342" t="s">
        <v>769</v>
      </c>
      <c r="F342" t="s">
        <v>275</v>
      </c>
      <c r="G342" t="s">
        <v>769</v>
      </c>
      <c r="H342" t="s">
        <v>782</v>
      </c>
      <c r="I342" t="s">
        <v>781</v>
      </c>
      <c r="J342" t="s">
        <v>780</v>
      </c>
      <c r="K342" s="3">
        <v>2.25</v>
      </c>
      <c r="L342" t="s">
        <v>145</v>
      </c>
      <c r="M342">
        <v>2016</v>
      </c>
      <c r="N342" s="2">
        <v>42549</v>
      </c>
      <c r="O342" s="3">
        <v>1</v>
      </c>
      <c r="P342" s="3" t="s">
        <v>651</v>
      </c>
      <c r="R342" s="27"/>
      <c r="S342" s="27"/>
      <c r="T342" s="3">
        <v>10</v>
      </c>
      <c r="U342" s="27"/>
      <c r="V342" s="14">
        <v>4.7507777777777775</v>
      </c>
      <c r="W342" s="27"/>
      <c r="X342" s="27"/>
      <c r="Y342" s="27"/>
      <c r="Z342" s="6">
        <f t="shared" si="45"/>
        <v>0</v>
      </c>
      <c r="AA342" s="6">
        <v>5.0516428226666667E-2</v>
      </c>
      <c r="AB342" s="3">
        <v>8.0175380689871769</v>
      </c>
      <c r="AC342" s="6">
        <v>56.079067755490648</v>
      </c>
      <c r="AD342" s="14">
        <v>14.288615679999999</v>
      </c>
      <c r="AE342" s="6">
        <v>4.153364240000001</v>
      </c>
      <c r="AF342" s="14">
        <v>9.2212455446913584</v>
      </c>
      <c r="AG342" s="6">
        <v>84.790065515851836</v>
      </c>
      <c r="AH342" s="3">
        <v>18.441979920000001</v>
      </c>
      <c r="AI342" s="84">
        <f t="shared" si="48"/>
        <v>3.4402510481478976</v>
      </c>
      <c r="AJ342" s="84">
        <f t="shared" si="49"/>
        <v>42.395032757925918</v>
      </c>
      <c r="AK342" s="84">
        <f t="shared" si="50"/>
        <v>7.1443078399999997</v>
      </c>
      <c r="AL342" s="84">
        <f t="shared" si="51"/>
        <v>2.0766821200000005</v>
      </c>
      <c r="AM342" s="84">
        <f t="shared" si="52"/>
        <v>3.4402510481478976</v>
      </c>
      <c r="AN342" s="26"/>
      <c r="AO342" s="26"/>
      <c r="AP342" s="26"/>
      <c r="AQ342" s="26"/>
      <c r="AR342" s="26"/>
      <c r="AS342" s="26"/>
      <c r="AT342" s="26"/>
      <c r="AU342" s="26"/>
    </row>
    <row r="343" spans="1:48" hidden="1" x14ac:dyDescent="0.25">
      <c r="A343" t="s">
        <v>203</v>
      </c>
      <c r="B343" s="34" t="s">
        <v>269</v>
      </c>
      <c r="C343" t="str">
        <f t="shared" si="46"/>
        <v>SEES30-2009</v>
      </c>
      <c r="D343" t="s">
        <v>770</v>
      </c>
      <c r="E343" t="s">
        <v>769</v>
      </c>
      <c r="F343" t="s">
        <v>770</v>
      </c>
      <c r="G343" t="s">
        <v>769</v>
      </c>
      <c r="H343" t="s">
        <v>778</v>
      </c>
      <c r="I343" t="s">
        <v>779</v>
      </c>
      <c r="J343" t="s">
        <v>780</v>
      </c>
      <c r="K343" s="3">
        <v>1.38</v>
      </c>
      <c r="L343" t="s">
        <v>146</v>
      </c>
      <c r="M343">
        <v>2009</v>
      </c>
      <c r="N343" s="2">
        <v>39940</v>
      </c>
      <c r="O343" s="3">
        <v>2</v>
      </c>
      <c r="P343" s="3">
        <v>2</v>
      </c>
      <c r="R343" s="33"/>
      <c r="S343" s="33"/>
      <c r="T343" s="3">
        <v>20</v>
      </c>
      <c r="U343" s="27"/>
      <c r="V343" s="77">
        <v>4.8</v>
      </c>
      <c r="W343" s="76"/>
      <c r="X343" s="77">
        <v>2.09</v>
      </c>
      <c r="Y343" s="77">
        <v>5.9999999999999995E-4</v>
      </c>
      <c r="Z343" s="6">
        <f t="shared" si="45"/>
        <v>5.9999999999999991</v>
      </c>
      <c r="AA343" s="76"/>
      <c r="AB343" s="78"/>
      <c r="AC343" s="76"/>
      <c r="AD343" s="77">
        <v>135</v>
      </c>
      <c r="AE343" s="77">
        <v>12</v>
      </c>
      <c r="AF343" s="3">
        <v>10</v>
      </c>
      <c r="AG343" s="3">
        <v>24</v>
      </c>
      <c r="AH343" s="3">
        <v>147</v>
      </c>
      <c r="AN343" s="26"/>
      <c r="AO343" s="26"/>
      <c r="AP343" s="26"/>
      <c r="AQ343" s="26"/>
      <c r="AR343" s="26"/>
      <c r="AS343" s="26"/>
      <c r="AT343" s="26"/>
      <c r="AU343" s="26"/>
    </row>
    <row r="344" spans="1:48" hidden="1" x14ac:dyDescent="0.25">
      <c r="A344" t="s">
        <v>203</v>
      </c>
      <c r="B344" s="34" t="s">
        <v>269</v>
      </c>
      <c r="C344" t="str">
        <f t="shared" si="46"/>
        <v>SEES30-2009</v>
      </c>
      <c r="D344" t="s">
        <v>770</v>
      </c>
      <c r="E344" t="s">
        <v>769</v>
      </c>
      <c r="F344" t="s">
        <v>770</v>
      </c>
      <c r="G344" t="s">
        <v>769</v>
      </c>
      <c r="H344" t="s">
        <v>778</v>
      </c>
      <c r="I344" t="s">
        <v>779</v>
      </c>
      <c r="J344" t="s">
        <v>780</v>
      </c>
      <c r="K344" s="3">
        <v>1.38</v>
      </c>
      <c r="L344" t="s">
        <v>146</v>
      </c>
      <c r="M344">
        <v>2009</v>
      </c>
      <c r="N344" s="2">
        <v>39940</v>
      </c>
      <c r="O344" s="3">
        <v>1</v>
      </c>
      <c r="P344" s="3" t="s">
        <v>651</v>
      </c>
      <c r="R344" s="33"/>
      <c r="S344" s="33"/>
      <c r="T344" s="3">
        <v>10</v>
      </c>
      <c r="U344" s="27"/>
      <c r="V344" s="77">
        <v>3.9249999999999998</v>
      </c>
      <c r="W344" s="76"/>
      <c r="X344" s="77">
        <v>3.3149999999999999</v>
      </c>
      <c r="Y344" s="77">
        <v>1.8437499999999999E-3</v>
      </c>
      <c r="Z344" s="6">
        <f t="shared" si="45"/>
        <v>18.4375</v>
      </c>
      <c r="AA344" s="76"/>
      <c r="AB344" s="78"/>
      <c r="AC344" s="76"/>
      <c r="AD344" s="77">
        <v>89.25</v>
      </c>
      <c r="AE344" s="77">
        <v>23</v>
      </c>
      <c r="AF344" s="77">
        <v>22.5</v>
      </c>
      <c r="AG344" s="77">
        <v>28.25</v>
      </c>
      <c r="AH344" s="3">
        <v>112.25</v>
      </c>
      <c r="AN344" s="26"/>
      <c r="AO344" s="26"/>
      <c r="AP344" s="26"/>
      <c r="AQ344" s="26"/>
      <c r="AR344" s="26"/>
      <c r="AS344" s="26"/>
      <c r="AT344" s="26"/>
      <c r="AU344" s="26"/>
    </row>
    <row r="345" spans="1:48" hidden="1" x14ac:dyDescent="0.25">
      <c r="A345" t="s">
        <v>203</v>
      </c>
      <c r="B345" s="34" t="s">
        <v>269</v>
      </c>
      <c r="C345" t="str">
        <f t="shared" si="46"/>
        <v>SEES30-2016</v>
      </c>
      <c r="D345" t="s">
        <v>770</v>
      </c>
      <c r="E345" t="s">
        <v>769</v>
      </c>
      <c r="F345" t="s">
        <v>770</v>
      </c>
      <c r="G345" t="s">
        <v>769</v>
      </c>
      <c r="H345" t="s">
        <v>778</v>
      </c>
      <c r="I345" t="s">
        <v>779</v>
      </c>
      <c r="J345" t="s">
        <v>780</v>
      </c>
      <c r="K345" s="3">
        <v>1.38</v>
      </c>
      <c r="L345" t="s">
        <v>146</v>
      </c>
      <c r="M345">
        <v>2016</v>
      </c>
      <c r="N345" s="2">
        <v>42549</v>
      </c>
      <c r="O345" s="3">
        <v>1</v>
      </c>
      <c r="P345" s="3" t="s">
        <v>651</v>
      </c>
      <c r="R345" s="27"/>
      <c r="S345" s="27"/>
      <c r="T345" s="3">
        <v>10</v>
      </c>
      <c r="U345" s="27"/>
      <c r="V345" s="14">
        <v>4.4755555555555553</v>
      </c>
      <c r="W345" s="27"/>
      <c r="X345" s="27"/>
      <c r="Y345" s="27"/>
      <c r="Z345" s="6">
        <f t="shared" si="45"/>
        <v>0</v>
      </c>
      <c r="AA345" s="6">
        <v>7.3693269689999993E-2</v>
      </c>
      <c r="AB345" s="3">
        <v>4.7469969831131289</v>
      </c>
      <c r="AC345" s="6">
        <v>50.718477667438698</v>
      </c>
      <c r="AD345" s="14">
        <v>8.1058841866666693</v>
      </c>
      <c r="AE345" s="6">
        <v>2.4071459200000001</v>
      </c>
      <c r="AF345" s="14">
        <v>12.631973140148148</v>
      </c>
      <c r="AG345" s="6">
        <v>84.872912605234561</v>
      </c>
      <c r="AH345" s="3">
        <v>10.513030106666669</v>
      </c>
      <c r="AN345" s="26"/>
      <c r="AO345" s="26"/>
      <c r="AP345" s="26"/>
      <c r="AQ345" s="26"/>
      <c r="AR345" s="26"/>
      <c r="AS345" s="26"/>
      <c r="AT345" s="26"/>
      <c r="AU345" s="26"/>
    </row>
    <row r="346" spans="1:48" x14ac:dyDescent="0.25">
      <c r="A346" t="s">
        <v>203</v>
      </c>
      <c r="B346" s="34" t="s">
        <v>271</v>
      </c>
      <c r="C346" t="str">
        <f t="shared" si="46"/>
        <v>SEES4-2016</v>
      </c>
      <c r="D346" t="s">
        <v>278</v>
      </c>
      <c r="E346" t="s">
        <v>771</v>
      </c>
      <c r="F346" t="s">
        <v>278</v>
      </c>
      <c r="G346" t="s">
        <v>771</v>
      </c>
      <c r="H346" t="s">
        <v>782</v>
      </c>
      <c r="I346" t="s">
        <v>781</v>
      </c>
      <c r="J346" t="s">
        <v>783</v>
      </c>
      <c r="K346" s="3">
        <v>0.15</v>
      </c>
      <c r="L346" t="s">
        <v>133</v>
      </c>
      <c r="M346">
        <v>2016</v>
      </c>
      <c r="N346" s="2">
        <v>42542</v>
      </c>
      <c r="O346" s="3">
        <v>1</v>
      </c>
      <c r="P346" s="3" t="s">
        <v>651</v>
      </c>
      <c r="R346" s="27"/>
      <c r="S346" s="27"/>
      <c r="T346" s="3">
        <v>10</v>
      </c>
      <c r="U346" s="27"/>
      <c r="V346" s="14">
        <v>4.4695555555555559</v>
      </c>
      <c r="W346" s="27"/>
      <c r="X346" s="27"/>
      <c r="Y346" s="27"/>
      <c r="Z346" s="6">
        <f t="shared" si="45"/>
        <v>0</v>
      </c>
      <c r="AA346" s="6">
        <v>7.6436947187666675</v>
      </c>
      <c r="AB346" s="3">
        <v>653.11605497613255</v>
      </c>
      <c r="AC346" s="6">
        <v>4254.3709613043829</v>
      </c>
      <c r="AD346" s="14">
        <v>550.14619277333327</v>
      </c>
      <c r="AE346" s="6">
        <v>1390.6410797333335</v>
      </c>
      <c r="AF346" s="14">
        <v>325.32764886123465</v>
      </c>
      <c r="AG346" s="6">
        <v>6799.3102097066667</v>
      </c>
      <c r="AH346" s="3">
        <v>1940.7872725066668</v>
      </c>
      <c r="AI346" s="84">
        <f t="shared" ref="AI346:AI376" si="53">AD346/AE346</f>
        <v>0.39560617098901479</v>
      </c>
      <c r="AJ346" s="84">
        <f t="shared" ref="AJ346:AJ409" si="54">AG346/2</f>
        <v>3399.6551048533333</v>
      </c>
      <c r="AK346" s="84">
        <f t="shared" ref="AK346:AK409" si="55">AD346/2</f>
        <v>275.07309638666663</v>
      </c>
      <c r="AL346" s="84">
        <f t="shared" ref="AL346:AL409" si="56">AE346/2</f>
        <v>695.32053986666676</v>
      </c>
      <c r="AM346" s="84">
        <f t="shared" ref="AM346:AM409" si="57">AK346/AL346</f>
        <v>0.39560617098901479</v>
      </c>
      <c r="AN346" s="26"/>
      <c r="AO346" s="26"/>
      <c r="AP346" s="26"/>
      <c r="AQ346" s="26"/>
      <c r="AR346" s="26"/>
      <c r="AS346" s="26"/>
      <c r="AT346" s="26"/>
      <c r="AU346" s="26"/>
    </row>
    <row r="347" spans="1:48" x14ac:dyDescent="0.25">
      <c r="A347" t="s">
        <v>203</v>
      </c>
      <c r="B347" s="34" t="s">
        <v>271</v>
      </c>
      <c r="C347" t="str">
        <f t="shared" si="46"/>
        <v>SEES4-2009</v>
      </c>
      <c r="D347" t="s">
        <v>278</v>
      </c>
      <c r="E347" t="s">
        <v>771</v>
      </c>
      <c r="F347" t="s">
        <v>278</v>
      </c>
      <c r="G347" t="s">
        <v>771</v>
      </c>
      <c r="H347" t="s">
        <v>782</v>
      </c>
      <c r="I347" t="s">
        <v>781</v>
      </c>
      <c r="J347" t="s">
        <v>783</v>
      </c>
      <c r="K347" s="3">
        <v>0.15</v>
      </c>
      <c r="L347" t="s">
        <v>133</v>
      </c>
      <c r="M347">
        <v>2009</v>
      </c>
      <c r="N347" s="2">
        <v>39941</v>
      </c>
      <c r="O347" s="3">
        <v>1</v>
      </c>
      <c r="P347" s="3" t="s">
        <v>651</v>
      </c>
      <c r="R347" s="33"/>
      <c r="S347" s="33"/>
      <c r="T347" s="3">
        <v>10</v>
      </c>
      <c r="U347" s="27"/>
      <c r="V347" s="77">
        <v>5.4</v>
      </c>
      <c r="W347" s="76"/>
      <c r="X347" s="77">
        <v>36.022500000000001</v>
      </c>
      <c r="Y347" s="77">
        <v>2.2062499999999999E-3</v>
      </c>
      <c r="Z347" s="6">
        <f t="shared" si="45"/>
        <v>22.0625</v>
      </c>
      <c r="AA347" s="76"/>
      <c r="AB347" s="78"/>
      <c r="AC347" s="76"/>
      <c r="AD347" s="77">
        <v>637.75</v>
      </c>
      <c r="AE347" s="77">
        <v>703</v>
      </c>
      <c r="AF347" s="3">
        <v>257.75</v>
      </c>
      <c r="AG347" s="3">
        <v>2660.75</v>
      </c>
      <c r="AH347" s="3">
        <v>1340.75</v>
      </c>
      <c r="AI347" s="84">
        <f t="shared" si="53"/>
        <v>0.90718349928876241</v>
      </c>
      <c r="AJ347" s="84">
        <f t="shared" si="54"/>
        <v>1330.375</v>
      </c>
      <c r="AK347" s="84">
        <f t="shared" si="55"/>
        <v>318.875</v>
      </c>
      <c r="AL347" s="84">
        <f t="shared" si="56"/>
        <v>351.5</v>
      </c>
      <c r="AM347" s="84">
        <f t="shared" si="57"/>
        <v>0.90718349928876241</v>
      </c>
    </row>
    <row r="348" spans="1:48" x14ac:dyDescent="0.25">
      <c r="A348" t="s">
        <v>203</v>
      </c>
      <c r="B348" s="34" t="s">
        <v>271</v>
      </c>
      <c r="C348" t="str">
        <f t="shared" si="46"/>
        <v>SEES4-2009</v>
      </c>
      <c r="D348" t="s">
        <v>278</v>
      </c>
      <c r="E348" t="s">
        <v>771</v>
      </c>
      <c r="F348" t="s">
        <v>278</v>
      </c>
      <c r="G348" t="s">
        <v>771</v>
      </c>
      <c r="H348" t="s">
        <v>782</v>
      </c>
      <c r="I348" t="s">
        <v>781</v>
      </c>
      <c r="J348" t="s">
        <v>783</v>
      </c>
      <c r="K348" s="3">
        <v>0.15</v>
      </c>
      <c r="L348" t="s">
        <v>133</v>
      </c>
      <c r="M348">
        <v>2009</v>
      </c>
      <c r="N348" s="2">
        <v>39941</v>
      </c>
      <c r="O348" s="3">
        <v>2</v>
      </c>
      <c r="P348" s="3">
        <v>2</v>
      </c>
      <c r="R348" s="33"/>
      <c r="S348" s="33"/>
      <c r="T348" s="3">
        <v>20</v>
      </c>
      <c r="U348" s="27"/>
      <c r="V348" s="77">
        <v>6.3</v>
      </c>
      <c r="W348" s="76"/>
      <c r="X348" s="77">
        <v>18.95</v>
      </c>
      <c r="Y348" s="77">
        <v>1.65E-3</v>
      </c>
      <c r="Z348" s="6">
        <f t="shared" si="45"/>
        <v>16.5</v>
      </c>
      <c r="AA348" s="76"/>
      <c r="AB348" s="78"/>
      <c r="AC348" s="76"/>
      <c r="AD348" s="77">
        <v>554</v>
      </c>
      <c r="AE348" s="77">
        <v>577</v>
      </c>
      <c r="AF348" s="3">
        <v>210</v>
      </c>
      <c r="AG348" s="3">
        <v>1812</v>
      </c>
      <c r="AH348" s="3">
        <v>1131</v>
      </c>
      <c r="AI348" s="84">
        <f t="shared" si="53"/>
        <v>0.96013864818024264</v>
      </c>
      <c r="AJ348" s="84">
        <f t="shared" si="54"/>
        <v>906</v>
      </c>
      <c r="AK348" s="84">
        <f t="shared" si="55"/>
        <v>277</v>
      </c>
      <c r="AL348" s="84">
        <f t="shared" si="56"/>
        <v>288.5</v>
      </c>
      <c r="AM348" s="84">
        <f t="shared" si="57"/>
        <v>0.96013864818024264</v>
      </c>
    </row>
    <row r="349" spans="1:48" x14ac:dyDescent="0.25">
      <c r="A349" t="s">
        <v>208</v>
      </c>
      <c r="B349" t="s">
        <v>126</v>
      </c>
      <c r="C349" t="str">
        <f t="shared" si="46"/>
        <v>Shallow Bag Bay-2014</v>
      </c>
      <c r="D349" t="s">
        <v>770</v>
      </c>
      <c r="E349" t="s">
        <v>279</v>
      </c>
      <c r="F349" t="s">
        <v>770</v>
      </c>
      <c r="G349" t="s">
        <v>279</v>
      </c>
      <c r="H349" t="s">
        <v>782</v>
      </c>
      <c r="I349" t="s">
        <v>781</v>
      </c>
      <c r="J349" t="s">
        <v>783</v>
      </c>
      <c r="K349" s="3">
        <v>0.2</v>
      </c>
      <c r="L349" t="s">
        <v>86</v>
      </c>
      <c r="M349">
        <v>2014</v>
      </c>
      <c r="O349" s="3">
        <v>1</v>
      </c>
      <c r="P349" s="3" t="s">
        <v>651</v>
      </c>
      <c r="Q349" s="3" t="s">
        <v>651</v>
      </c>
      <c r="T349" s="3">
        <v>10</v>
      </c>
      <c r="V349" s="3">
        <v>4.8</v>
      </c>
      <c r="X349" s="3">
        <v>41.43</v>
      </c>
      <c r="Y349" s="3">
        <v>3.5000000000000001E-3</v>
      </c>
      <c r="Z349" s="6">
        <f t="shared" si="45"/>
        <v>35</v>
      </c>
      <c r="AD349" s="3">
        <v>624</v>
      </c>
      <c r="AE349" s="3">
        <v>732</v>
      </c>
      <c r="AF349" s="3">
        <v>170</v>
      </c>
      <c r="AG349" s="3">
        <v>1896</v>
      </c>
      <c r="AH349" s="3">
        <v>1356</v>
      </c>
      <c r="AI349" s="84">
        <f t="shared" si="53"/>
        <v>0.85245901639344257</v>
      </c>
      <c r="AJ349" s="84">
        <f t="shared" si="54"/>
        <v>948</v>
      </c>
      <c r="AK349" s="84">
        <f t="shared" si="55"/>
        <v>312</v>
      </c>
      <c r="AL349" s="84">
        <f t="shared" si="56"/>
        <v>366</v>
      </c>
      <c r="AM349" s="84">
        <f t="shared" si="57"/>
        <v>0.85245901639344257</v>
      </c>
      <c r="AV349" t="s">
        <v>129</v>
      </c>
    </row>
    <row r="350" spans="1:48" x14ac:dyDescent="0.25">
      <c r="A350" t="s">
        <v>208</v>
      </c>
      <c r="B350" t="s">
        <v>126</v>
      </c>
      <c r="C350" t="str">
        <f t="shared" si="46"/>
        <v>Shallow Bag Bay-2022</v>
      </c>
      <c r="D350" t="s">
        <v>770</v>
      </c>
      <c r="E350" t="s">
        <v>279</v>
      </c>
      <c r="F350" t="s">
        <v>770</v>
      </c>
      <c r="G350" t="s">
        <v>279</v>
      </c>
      <c r="H350" t="s">
        <v>782</v>
      </c>
      <c r="I350" t="s">
        <v>781</v>
      </c>
      <c r="J350" t="s">
        <v>783</v>
      </c>
      <c r="K350" s="3">
        <v>0.2</v>
      </c>
      <c r="L350" t="s">
        <v>86</v>
      </c>
      <c r="M350">
        <v>2022</v>
      </c>
      <c r="O350" s="3">
        <v>1</v>
      </c>
      <c r="P350" s="3" t="s">
        <v>651</v>
      </c>
      <c r="Q350" s="3" t="s">
        <v>618</v>
      </c>
      <c r="S350" s="79">
        <v>10</v>
      </c>
      <c r="T350" s="79">
        <v>25.4</v>
      </c>
      <c r="V350" s="3">
        <v>5.8</v>
      </c>
      <c r="W350" s="3">
        <v>2.16</v>
      </c>
      <c r="X350" s="3">
        <v>30.84</v>
      </c>
      <c r="Y350" s="3">
        <v>5.0499999999999998E-3</v>
      </c>
      <c r="Z350" s="6">
        <v>50.5</v>
      </c>
      <c r="AA350" s="3">
        <v>3.6</v>
      </c>
      <c r="AB350" s="25">
        <v>553.15</v>
      </c>
      <c r="AC350" s="3">
        <v>3196.22</v>
      </c>
      <c r="AD350" s="3">
        <v>856</v>
      </c>
      <c r="AE350" s="3">
        <v>857</v>
      </c>
      <c r="AF350" s="3">
        <v>214</v>
      </c>
      <c r="AG350" s="3">
        <v>2439</v>
      </c>
      <c r="AH350" s="3">
        <v>1713</v>
      </c>
      <c r="AI350" s="84">
        <f t="shared" si="53"/>
        <v>0.99883313885647607</v>
      </c>
      <c r="AJ350" s="84">
        <f t="shared" si="54"/>
        <v>1219.5</v>
      </c>
      <c r="AK350" s="84">
        <f t="shared" si="55"/>
        <v>428</v>
      </c>
      <c r="AL350" s="84">
        <f t="shared" si="56"/>
        <v>428.5</v>
      </c>
      <c r="AM350" s="84">
        <f t="shared" si="57"/>
        <v>0.99883313885647607</v>
      </c>
      <c r="AV350" t="s">
        <v>129</v>
      </c>
    </row>
    <row r="351" spans="1:48" x14ac:dyDescent="0.25">
      <c r="A351" t="s">
        <v>208</v>
      </c>
      <c r="B351" t="s">
        <v>126</v>
      </c>
      <c r="C351" t="str">
        <f t="shared" si="46"/>
        <v>Shallow Bag Bay-2022</v>
      </c>
      <c r="D351" t="s">
        <v>770</v>
      </c>
      <c r="E351" t="s">
        <v>279</v>
      </c>
      <c r="F351" t="s">
        <v>770</v>
      </c>
      <c r="G351" t="s">
        <v>279</v>
      </c>
      <c r="H351" t="s">
        <v>782</v>
      </c>
      <c r="I351" t="s">
        <v>781</v>
      </c>
      <c r="J351" t="s">
        <v>783</v>
      </c>
      <c r="K351" s="3">
        <v>0.2</v>
      </c>
      <c r="L351" t="s">
        <v>86</v>
      </c>
      <c r="M351">
        <v>2022</v>
      </c>
      <c r="O351" s="3">
        <v>2</v>
      </c>
      <c r="P351" s="3">
        <v>2</v>
      </c>
      <c r="Q351" s="3" t="s">
        <v>705</v>
      </c>
      <c r="S351" s="79">
        <v>18</v>
      </c>
      <c r="T351" s="79">
        <v>45.72</v>
      </c>
      <c r="V351" s="3">
        <v>6</v>
      </c>
      <c r="W351" s="3">
        <v>1.47</v>
      </c>
      <c r="X351" s="3">
        <v>19.63</v>
      </c>
      <c r="Y351" s="3">
        <v>3.4499999999999999E-3</v>
      </c>
      <c r="Z351" s="6">
        <v>34.5</v>
      </c>
      <c r="AA351" s="3">
        <v>5.7</v>
      </c>
      <c r="AB351" s="25">
        <v>61.13</v>
      </c>
      <c r="AC351" s="3">
        <v>882.57</v>
      </c>
      <c r="AD351" s="3">
        <v>705</v>
      </c>
      <c r="AE351" s="3">
        <v>582</v>
      </c>
      <c r="AF351" s="3">
        <v>215</v>
      </c>
      <c r="AG351" s="3">
        <v>1540</v>
      </c>
      <c r="AH351" s="3">
        <v>1287</v>
      </c>
      <c r="AI351" s="84">
        <f t="shared" si="53"/>
        <v>1.2113402061855669</v>
      </c>
      <c r="AJ351" s="84">
        <f t="shared" si="54"/>
        <v>770</v>
      </c>
      <c r="AK351" s="84">
        <f t="shared" si="55"/>
        <v>352.5</v>
      </c>
      <c r="AL351" s="84">
        <f t="shared" si="56"/>
        <v>291</v>
      </c>
      <c r="AM351" s="84">
        <f t="shared" si="57"/>
        <v>1.2113402061855669</v>
      </c>
      <c r="AV351" t="s">
        <v>129</v>
      </c>
    </row>
    <row r="352" spans="1:48" x14ac:dyDescent="0.25">
      <c r="A352" t="s">
        <v>208</v>
      </c>
      <c r="B352" t="s">
        <v>126</v>
      </c>
      <c r="C352" t="str">
        <f t="shared" si="46"/>
        <v>Shallow Bag Bay-2022</v>
      </c>
      <c r="D352" t="s">
        <v>770</v>
      </c>
      <c r="E352" t="s">
        <v>279</v>
      </c>
      <c r="F352" t="s">
        <v>770</v>
      </c>
      <c r="G352" t="s">
        <v>279</v>
      </c>
      <c r="H352" t="s">
        <v>782</v>
      </c>
      <c r="I352" t="s">
        <v>781</v>
      </c>
      <c r="J352" t="s">
        <v>783</v>
      </c>
      <c r="K352" s="3">
        <v>0.2</v>
      </c>
      <c r="L352" t="s">
        <v>86</v>
      </c>
      <c r="M352">
        <v>2022</v>
      </c>
      <c r="O352" s="3">
        <v>3</v>
      </c>
      <c r="P352" s="3">
        <v>3</v>
      </c>
      <c r="Q352" s="3" t="s">
        <v>706</v>
      </c>
      <c r="S352" s="79">
        <v>34</v>
      </c>
      <c r="T352" s="79">
        <v>86.36</v>
      </c>
      <c r="V352" s="3">
        <v>5.4</v>
      </c>
      <c r="W352" s="3">
        <v>1.1399999999999999</v>
      </c>
      <c r="X352" s="3">
        <v>18.2</v>
      </c>
      <c r="Y352" s="3">
        <v>4.3E-3</v>
      </c>
      <c r="Z352" s="6">
        <v>43</v>
      </c>
      <c r="AA352" s="3">
        <v>9.6999999999999993</v>
      </c>
      <c r="AB352" s="25">
        <v>72.349999999999994</v>
      </c>
      <c r="AC352" s="3">
        <v>1347.33</v>
      </c>
      <c r="AD352" s="3">
        <v>415</v>
      </c>
      <c r="AE352" s="3">
        <v>322</v>
      </c>
      <c r="AF352" s="3">
        <v>158</v>
      </c>
      <c r="AG352" s="3">
        <v>1341</v>
      </c>
      <c r="AH352" s="3">
        <v>737</v>
      </c>
      <c r="AI352" s="84">
        <f t="shared" si="53"/>
        <v>1.2888198757763976</v>
      </c>
      <c r="AJ352" s="84">
        <f t="shared" si="54"/>
        <v>670.5</v>
      </c>
      <c r="AK352" s="84">
        <f t="shared" si="55"/>
        <v>207.5</v>
      </c>
      <c r="AL352" s="84">
        <f t="shared" si="56"/>
        <v>161</v>
      </c>
      <c r="AM352" s="84">
        <f t="shared" si="57"/>
        <v>1.2888198757763976</v>
      </c>
      <c r="AV352" t="s">
        <v>129</v>
      </c>
    </row>
    <row r="353" spans="1:48" x14ac:dyDescent="0.25">
      <c r="A353" t="s">
        <v>208</v>
      </c>
      <c r="B353" t="s">
        <v>116</v>
      </c>
      <c r="C353" t="str">
        <f t="shared" si="46"/>
        <v>Smith Creek N-2022</v>
      </c>
      <c r="D353" t="s">
        <v>275</v>
      </c>
      <c r="E353" t="s">
        <v>771</v>
      </c>
      <c r="F353" t="s">
        <v>275</v>
      </c>
      <c r="G353" t="s">
        <v>771</v>
      </c>
      <c r="H353" t="s">
        <v>782</v>
      </c>
      <c r="I353" t="s">
        <v>781</v>
      </c>
      <c r="J353" t="s">
        <v>783</v>
      </c>
      <c r="K353" s="3">
        <v>0.4</v>
      </c>
      <c r="M353">
        <v>2022</v>
      </c>
      <c r="O353" s="3">
        <v>2</v>
      </c>
      <c r="P353" s="3">
        <v>2</v>
      </c>
      <c r="Q353" s="3" t="s">
        <v>709</v>
      </c>
      <c r="S353" s="79">
        <v>5</v>
      </c>
      <c r="T353" s="79">
        <v>12.7</v>
      </c>
      <c r="V353" s="3">
        <v>4.3</v>
      </c>
      <c r="W353" s="3">
        <v>0.59</v>
      </c>
      <c r="X353" s="3">
        <v>13.49</v>
      </c>
      <c r="Y353" s="3">
        <v>2.0999999999999999E-3</v>
      </c>
      <c r="Z353" s="6">
        <v>21</v>
      </c>
      <c r="AA353" s="3">
        <v>1.1000000000000001</v>
      </c>
      <c r="AB353" s="25">
        <v>60.11</v>
      </c>
      <c r="AC353" s="3">
        <v>594.24</v>
      </c>
      <c r="AD353" s="3">
        <v>148</v>
      </c>
      <c r="AE353" s="3">
        <v>137</v>
      </c>
      <c r="AF353" s="3">
        <v>34</v>
      </c>
      <c r="AG353" s="3">
        <v>546</v>
      </c>
      <c r="AH353" s="3">
        <v>285</v>
      </c>
      <c r="AI353" s="84">
        <f t="shared" si="53"/>
        <v>1.0802919708029197</v>
      </c>
      <c r="AJ353" s="84">
        <f t="shared" si="54"/>
        <v>273</v>
      </c>
      <c r="AK353" s="84">
        <f t="shared" si="55"/>
        <v>74</v>
      </c>
      <c r="AL353" s="84">
        <f t="shared" si="56"/>
        <v>68.5</v>
      </c>
      <c r="AM353" s="84">
        <f t="shared" si="57"/>
        <v>1.0802919708029197</v>
      </c>
      <c r="AV353" t="s">
        <v>129</v>
      </c>
    </row>
    <row r="354" spans="1:48" x14ac:dyDescent="0.25">
      <c r="A354" t="s">
        <v>208</v>
      </c>
      <c r="B354" t="s">
        <v>116</v>
      </c>
      <c r="C354" t="str">
        <f t="shared" si="46"/>
        <v>Smith Creek N-2022</v>
      </c>
      <c r="D354" t="s">
        <v>275</v>
      </c>
      <c r="E354" t="s">
        <v>771</v>
      </c>
      <c r="F354" t="s">
        <v>275</v>
      </c>
      <c r="G354" t="s">
        <v>771</v>
      </c>
      <c r="H354" t="s">
        <v>782</v>
      </c>
      <c r="I354" t="s">
        <v>781</v>
      </c>
      <c r="J354" t="s">
        <v>783</v>
      </c>
      <c r="K354" s="3">
        <v>0.4</v>
      </c>
      <c r="M354">
        <v>2022</v>
      </c>
      <c r="O354" s="3">
        <v>1</v>
      </c>
      <c r="P354" s="3" t="s">
        <v>651</v>
      </c>
      <c r="Q354" s="3" t="s">
        <v>618</v>
      </c>
      <c r="S354" s="79">
        <v>3</v>
      </c>
      <c r="T354" s="79">
        <v>7.62</v>
      </c>
      <c r="V354" s="3">
        <v>4.5</v>
      </c>
      <c r="W354" s="3">
        <v>0.52</v>
      </c>
      <c r="X354" s="3">
        <v>24.06</v>
      </c>
      <c r="Y354" s="3">
        <v>6.2500000000000003E-3</v>
      </c>
      <c r="Z354" s="6">
        <v>62.5</v>
      </c>
      <c r="AA354" s="3">
        <v>3.4</v>
      </c>
      <c r="AB354" s="25">
        <v>81.96</v>
      </c>
      <c r="AC354" s="3">
        <v>435.54</v>
      </c>
      <c r="AD354" s="3">
        <v>414</v>
      </c>
      <c r="AE354" s="3">
        <v>350</v>
      </c>
      <c r="AF354" s="3">
        <v>126</v>
      </c>
      <c r="AG354" s="3">
        <v>804</v>
      </c>
      <c r="AH354" s="3">
        <v>764</v>
      </c>
      <c r="AI354" s="84">
        <f t="shared" si="53"/>
        <v>1.1828571428571428</v>
      </c>
      <c r="AJ354" s="84">
        <f t="shared" si="54"/>
        <v>402</v>
      </c>
      <c r="AK354" s="84">
        <f t="shared" si="55"/>
        <v>207</v>
      </c>
      <c r="AL354" s="84">
        <f t="shared" si="56"/>
        <v>175</v>
      </c>
      <c r="AM354" s="84">
        <f t="shared" si="57"/>
        <v>1.1828571428571428</v>
      </c>
      <c r="AV354" t="s">
        <v>129</v>
      </c>
    </row>
    <row r="355" spans="1:48" x14ac:dyDescent="0.25">
      <c r="A355" t="s">
        <v>208</v>
      </c>
      <c r="B355" t="s">
        <v>116</v>
      </c>
      <c r="C355" t="str">
        <f t="shared" si="46"/>
        <v>Smith Creek N-2009</v>
      </c>
      <c r="D355" t="s">
        <v>275</v>
      </c>
      <c r="E355" t="s">
        <v>771</v>
      </c>
      <c r="F355" t="s">
        <v>275</v>
      </c>
      <c r="G355" t="s">
        <v>771</v>
      </c>
      <c r="H355" t="s">
        <v>782</v>
      </c>
      <c r="I355" t="s">
        <v>781</v>
      </c>
      <c r="J355" t="s">
        <v>780</v>
      </c>
      <c r="K355" s="3">
        <v>0.4</v>
      </c>
      <c r="L355" t="s">
        <v>87</v>
      </c>
      <c r="M355">
        <v>2009</v>
      </c>
      <c r="N355" s="2">
        <v>39936</v>
      </c>
      <c r="O355" s="3">
        <v>1</v>
      </c>
      <c r="P355" s="3" t="s">
        <v>651</v>
      </c>
      <c r="Q355" s="3" t="s">
        <v>651</v>
      </c>
      <c r="R355" s="26"/>
      <c r="S355" s="26"/>
      <c r="T355" s="3">
        <v>10</v>
      </c>
      <c r="U355" s="26"/>
      <c r="V355" s="3">
        <v>4.2</v>
      </c>
      <c r="W355" s="27"/>
      <c r="X355" s="3">
        <v>12.625</v>
      </c>
      <c r="Y355" s="3">
        <v>2.9375E-3</v>
      </c>
      <c r="Z355" s="6">
        <f>Y355*10000</f>
        <v>29.375</v>
      </c>
      <c r="AA355" s="27"/>
      <c r="AB355" s="27"/>
      <c r="AC355" s="27"/>
      <c r="AD355" s="3">
        <v>213.75</v>
      </c>
      <c r="AE355" s="3">
        <v>174.25</v>
      </c>
      <c r="AF355" s="3">
        <v>52.25</v>
      </c>
      <c r="AG355" s="3">
        <v>234.5</v>
      </c>
      <c r="AH355" s="3">
        <v>388</v>
      </c>
      <c r="AI355" s="84">
        <f t="shared" si="53"/>
        <v>1.2266857962697275</v>
      </c>
      <c r="AJ355" s="84">
        <f t="shared" si="54"/>
        <v>117.25</v>
      </c>
      <c r="AK355" s="84">
        <f t="shared" si="55"/>
        <v>106.875</v>
      </c>
      <c r="AL355" s="84">
        <f t="shared" si="56"/>
        <v>87.125</v>
      </c>
      <c r="AM355" s="84">
        <f t="shared" si="57"/>
        <v>1.2266857962697275</v>
      </c>
      <c r="AN355" s="26"/>
      <c r="AO355" s="26"/>
      <c r="AP355" s="26"/>
      <c r="AQ355" s="26"/>
      <c r="AR355" s="26"/>
      <c r="AS355" s="26"/>
      <c r="AT355" s="26"/>
      <c r="AU355" s="26"/>
      <c r="AV355" t="s">
        <v>129</v>
      </c>
    </row>
    <row r="356" spans="1:48" x14ac:dyDescent="0.25">
      <c r="A356" t="s">
        <v>208</v>
      </c>
      <c r="B356" t="s">
        <v>116</v>
      </c>
      <c r="C356" t="str">
        <f t="shared" si="46"/>
        <v>Smith Creek N-2009</v>
      </c>
      <c r="D356" t="s">
        <v>275</v>
      </c>
      <c r="E356" t="s">
        <v>771</v>
      </c>
      <c r="F356" t="s">
        <v>275</v>
      </c>
      <c r="G356" t="s">
        <v>771</v>
      </c>
      <c r="H356" t="s">
        <v>782</v>
      </c>
      <c r="I356" t="s">
        <v>781</v>
      </c>
      <c r="J356" t="s">
        <v>780</v>
      </c>
      <c r="K356" s="3">
        <v>0.4</v>
      </c>
      <c r="L356" t="s">
        <v>87</v>
      </c>
      <c r="M356">
        <v>2009</v>
      </c>
      <c r="N356" s="2">
        <v>39936</v>
      </c>
      <c r="O356" s="3">
        <v>2</v>
      </c>
      <c r="P356" s="3">
        <v>2</v>
      </c>
      <c r="Q356" s="3" t="s">
        <v>652</v>
      </c>
      <c r="R356" s="27"/>
      <c r="S356" s="27"/>
      <c r="T356" s="3">
        <v>50</v>
      </c>
      <c r="U356" s="27"/>
      <c r="V356" s="3">
        <v>5.0999999999999996</v>
      </c>
      <c r="W356" s="27"/>
      <c r="X356" s="3">
        <v>2.48</v>
      </c>
      <c r="Y356" s="3">
        <v>1E-3</v>
      </c>
      <c r="Z356" s="6">
        <f>Y356*10000</f>
        <v>10</v>
      </c>
      <c r="AA356" s="27"/>
      <c r="AB356" s="27"/>
      <c r="AC356" s="27"/>
      <c r="AD356" s="3">
        <v>81</v>
      </c>
      <c r="AE356" s="3">
        <v>54</v>
      </c>
      <c r="AF356" s="3">
        <v>37</v>
      </c>
      <c r="AG356" s="3">
        <v>71</v>
      </c>
      <c r="AH356" s="3">
        <v>135</v>
      </c>
      <c r="AI356" s="84">
        <f t="shared" si="53"/>
        <v>1.5</v>
      </c>
      <c r="AJ356" s="84">
        <f t="shared" si="54"/>
        <v>35.5</v>
      </c>
      <c r="AK356" s="84">
        <f t="shared" si="55"/>
        <v>40.5</v>
      </c>
      <c r="AL356" s="84">
        <f t="shared" si="56"/>
        <v>27</v>
      </c>
      <c r="AM356" s="84">
        <f t="shared" si="57"/>
        <v>1.5</v>
      </c>
      <c r="AN356" s="26"/>
      <c r="AO356" s="26"/>
      <c r="AP356" s="26"/>
      <c r="AQ356" s="26"/>
      <c r="AR356" s="26"/>
      <c r="AS356" s="26"/>
      <c r="AT356" s="26"/>
      <c r="AU356" s="26"/>
      <c r="AV356" t="s">
        <v>129</v>
      </c>
    </row>
    <row r="357" spans="1:48" x14ac:dyDescent="0.25">
      <c r="A357" t="s">
        <v>208</v>
      </c>
      <c r="B357" t="s">
        <v>116</v>
      </c>
      <c r="C357" t="str">
        <f t="shared" si="46"/>
        <v>Smith Creek N-2022</v>
      </c>
      <c r="D357" t="s">
        <v>275</v>
      </c>
      <c r="E357" t="s">
        <v>771</v>
      </c>
      <c r="F357" t="s">
        <v>275</v>
      </c>
      <c r="G357" t="s">
        <v>771</v>
      </c>
      <c r="H357" t="s">
        <v>782</v>
      </c>
      <c r="I357" t="s">
        <v>781</v>
      </c>
      <c r="J357" t="s">
        <v>783</v>
      </c>
      <c r="K357" s="3">
        <v>0.4</v>
      </c>
      <c r="M357">
        <v>2022</v>
      </c>
      <c r="O357" s="3">
        <v>4</v>
      </c>
      <c r="P357" s="3">
        <v>4</v>
      </c>
      <c r="Q357" s="3" t="s">
        <v>711</v>
      </c>
      <c r="S357" s="79">
        <v>30</v>
      </c>
      <c r="T357" s="79">
        <v>76.2</v>
      </c>
      <c r="V357" s="3">
        <v>4.7</v>
      </c>
      <c r="W357" s="3">
        <v>0.53</v>
      </c>
      <c r="X357" s="3">
        <v>10.46</v>
      </c>
      <c r="Y357" s="3">
        <v>1.1000000000000001E-3</v>
      </c>
      <c r="Z357" s="6">
        <v>11</v>
      </c>
      <c r="AA357" s="3">
        <v>1.6</v>
      </c>
      <c r="AB357" s="25">
        <v>102.06</v>
      </c>
      <c r="AC357" s="3">
        <v>638.08000000000004</v>
      </c>
      <c r="AD357" s="3">
        <v>199</v>
      </c>
      <c r="AE357" s="3">
        <v>102</v>
      </c>
      <c r="AF357" s="3">
        <v>36</v>
      </c>
      <c r="AG357" s="3">
        <v>541</v>
      </c>
      <c r="AH357" s="3">
        <v>301</v>
      </c>
      <c r="AI357" s="84">
        <f t="shared" si="53"/>
        <v>1.9509803921568627</v>
      </c>
      <c r="AJ357" s="84">
        <f t="shared" si="54"/>
        <v>270.5</v>
      </c>
      <c r="AK357" s="84">
        <f t="shared" si="55"/>
        <v>99.5</v>
      </c>
      <c r="AL357" s="84">
        <f t="shared" si="56"/>
        <v>51</v>
      </c>
      <c r="AM357" s="84">
        <f t="shared" si="57"/>
        <v>1.9509803921568627</v>
      </c>
      <c r="AV357" t="s">
        <v>129</v>
      </c>
    </row>
    <row r="358" spans="1:48" x14ac:dyDescent="0.25">
      <c r="A358" t="s">
        <v>208</v>
      </c>
      <c r="B358" t="s">
        <v>116</v>
      </c>
      <c r="C358" t="str">
        <f t="shared" si="46"/>
        <v>Smith Creek N-2022</v>
      </c>
      <c r="D358" t="s">
        <v>275</v>
      </c>
      <c r="E358" t="s">
        <v>771</v>
      </c>
      <c r="F358" t="s">
        <v>275</v>
      </c>
      <c r="G358" t="s">
        <v>771</v>
      </c>
      <c r="H358" t="s">
        <v>782</v>
      </c>
      <c r="I358" t="s">
        <v>781</v>
      </c>
      <c r="J358" t="s">
        <v>783</v>
      </c>
      <c r="K358" s="3">
        <v>0.4</v>
      </c>
      <c r="M358">
        <v>2022</v>
      </c>
      <c r="O358" s="3">
        <v>5</v>
      </c>
      <c r="P358" s="3">
        <v>5</v>
      </c>
      <c r="Q358" s="3" t="s">
        <v>712</v>
      </c>
      <c r="S358" s="79">
        <v>35</v>
      </c>
      <c r="T358" s="79">
        <v>88.9</v>
      </c>
      <c r="V358" s="3">
        <v>4.5999999999999996</v>
      </c>
      <c r="W358" s="3">
        <v>0.28999999999999998</v>
      </c>
      <c r="X358" s="3">
        <v>16.18</v>
      </c>
      <c r="Y358" s="3">
        <v>1.1000000000000001E-3</v>
      </c>
      <c r="Z358" s="6">
        <v>11</v>
      </c>
      <c r="AA358" s="3">
        <v>1.2</v>
      </c>
      <c r="AB358" s="25">
        <v>16.09</v>
      </c>
      <c r="AC358" s="3">
        <v>266.64999999999998</v>
      </c>
      <c r="AD358" s="3">
        <v>586</v>
      </c>
      <c r="AE358" s="3">
        <v>250</v>
      </c>
      <c r="AF358" s="3">
        <v>51</v>
      </c>
      <c r="AG358" s="3">
        <v>261</v>
      </c>
      <c r="AH358" s="3">
        <v>836</v>
      </c>
      <c r="AI358" s="84">
        <f t="shared" si="53"/>
        <v>2.3439999999999999</v>
      </c>
      <c r="AJ358" s="84">
        <f t="shared" si="54"/>
        <v>130.5</v>
      </c>
      <c r="AK358" s="84">
        <f t="shared" si="55"/>
        <v>293</v>
      </c>
      <c r="AL358" s="84">
        <f t="shared" si="56"/>
        <v>125</v>
      </c>
      <c r="AM358" s="84">
        <f t="shared" si="57"/>
        <v>2.3439999999999999</v>
      </c>
      <c r="AV358" t="s">
        <v>129</v>
      </c>
    </row>
    <row r="359" spans="1:48" x14ac:dyDescent="0.25">
      <c r="A359" t="s">
        <v>208</v>
      </c>
      <c r="B359" t="s">
        <v>116</v>
      </c>
      <c r="C359" t="str">
        <f t="shared" si="46"/>
        <v>Smith Creek N-2022</v>
      </c>
      <c r="D359" t="s">
        <v>275</v>
      </c>
      <c r="E359" t="s">
        <v>771</v>
      </c>
      <c r="F359" t="s">
        <v>275</v>
      </c>
      <c r="G359" t="s">
        <v>771</v>
      </c>
      <c r="H359" t="s">
        <v>782</v>
      </c>
      <c r="I359" t="s">
        <v>781</v>
      </c>
      <c r="J359" t="s">
        <v>783</v>
      </c>
      <c r="K359" s="3">
        <v>0.4</v>
      </c>
      <c r="M359">
        <v>2022</v>
      </c>
      <c r="O359" s="3">
        <v>3</v>
      </c>
      <c r="P359" s="3">
        <v>3</v>
      </c>
      <c r="Q359" s="3" t="s">
        <v>710</v>
      </c>
      <c r="S359" s="79">
        <v>10</v>
      </c>
      <c r="T359" s="79">
        <v>25.4</v>
      </c>
      <c r="V359" s="3">
        <v>5.2</v>
      </c>
      <c r="W359" s="3">
        <v>0.41</v>
      </c>
      <c r="X359" s="3">
        <v>11.4</v>
      </c>
      <c r="Y359" s="3">
        <v>3.5000000000000001E-3</v>
      </c>
      <c r="Z359" s="6">
        <v>35</v>
      </c>
      <c r="AA359" s="3">
        <v>3.2</v>
      </c>
      <c r="AB359" s="25">
        <v>58.49</v>
      </c>
      <c r="AC359" s="3">
        <v>427.96</v>
      </c>
      <c r="AD359" s="3">
        <v>622</v>
      </c>
      <c r="AE359" s="3">
        <v>136</v>
      </c>
      <c r="AF359" s="3">
        <v>50</v>
      </c>
      <c r="AG359" s="3">
        <v>410</v>
      </c>
      <c r="AH359" s="3">
        <v>758</v>
      </c>
      <c r="AI359" s="84">
        <f t="shared" si="53"/>
        <v>4.5735294117647056</v>
      </c>
      <c r="AJ359" s="84">
        <f t="shared" si="54"/>
        <v>205</v>
      </c>
      <c r="AK359" s="84">
        <f t="shared" si="55"/>
        <v>311</v>
      </c>
      <c r="AL359" s="84">
        <f t="shared" si="56"/>
        <v>68</v>
      </c>
      <c r="AM359" s="84">
        <f t="shared" si="57"/>
        <v>4.5735294117647056</v>
      </c>
      <c r="AV359" t="s">
        <v>129</v>
      </c>
    </row>
    <row r="360" spans="1:48" x14ac:dyDescent="0.25">
      <c r="A360" t="s">
        <v>208</v>
      </c>
      <c r="B360" t="s">
        <v>117</v>
      </c>
      <c r="C360" t="str">
        <f t="shared" si="46"/>
        <v>Smith Creek S-2022</v>
      </c>
      <c r="D360" t="s">
        <v>275</v>
      </c>
      <c r="E360" t="s">
        <v>769</v>
      </c>
      <c r="F360" t="s">
        <v>275</v>
      </c>
      <c r="G360" t="s">
        <v>769</v>
      </c>
      <c r="H360" t="s">
        <v>778</v>
      </c>
      <c r="I360" t="s">
        <v>781</v>
      </c>
      <c r="J360" t="s">
        <v>780</v>
      </c>
      <c r="K360" s="3">
        <v>1.1000000000000001</v>
      </c>
      <c r="L360" t="s">
        <v>88</v>
      </c>
      <c r="M360">
        <v>2022</v>
      </c>
      <c r="O360" s="3">
        <v>2</v>
      </c>
      <c r="P360" s="3">
        <v>2</v>
      </c>
      <c r="Q360" s="3" t="s">
        <v>634</v>
      </c>
      <c r="S360" s="3">
        <v>16</v>
      </c>
      <c r="T360" s="3">
        <v>40.64</v>
      </c>
      <c r="V360" s="3">
        <v>4.9000000000000004</v>
      </c>
      <c r="W360" s="3">
        <v>0.15</v>
      </c>
      <c r="X360" s="3">
        <v>3.84</v>
      </c>
      <c r="Y360" s="67">
        <v>1.5499999999999999E-3</v>
      </c>
      <c r="Z360" s="6">
        <f t="shared" ref="Z360:Z371" si="58">Y360*10000</f>
        <v>15.5</v>
      </c>
      <c r="AA360" s="3">
        <v>7.6</v>
      </c>
      <c r="AB360" s="25">
        <v>36.53</v>
      </c>
      <c r="AC360" s="3">
        <v>90.38</v>
      </c>
      <c r="AD360" s="3">
        <v>121</v>
      </c>
      <c r="AE360" s="3">
        <v>68</v>
      </c>
      <c r="AF360" s="3">
        <v>17</v>
      </c>
      <c r="AG360" s="3">
        <v>121</v>
      </c>
      <c r="AH360" s="3">
        <v>189</v>
      </c>
      <c r="AI360" s="84">
        <f t="shared" si="53"/>
        <v>1.7794117647058822</v>
      </c>
      <c r="AJ360" s="84">
        <f t="shared" si="54"/>
        <v>60.5</v>
      </c>
      <c r="AK360" s="84">
        <f t="shared" si="55"/>
        <v>60.5</v>
      </c>
      <c r="AL360" s="84">
        <f t="shared" si="56"/>
        <v>34</v>
      </c>
      <c r="AM360" s="84">
        <f t="shared" si="57"/>
        <v>1.7794117647058822</v>
      </c>
      <c r="AV360" t="s">
        <v>129</v>
      </c>
    </row>
    <row r="361" spans="1:48" x14ac:dyDescent="0.25">
      <c r="A361" t="s">
        <v>208</v>
      </c>
      <c r="B361" t="s">
        <v>117</v>
      </c>
      <c r="C361" t="str">
        <f t="shared" si="46"/>
        <v>Smith Creek S-2022</v>
      </c>
      <c r="D361" t="s">
        <v>275</v>
      </c>
      <c r="E361" t="s">
        <v>769</v>
      </c>
      <c r="F361" t="s">
        <v>275</v>
      </c>
      <c r="G361" t="s">
        <v>769</v>
      </c>
      <c r="H361" t="s">
        <v>778</v>
      </c>
      <c r="I361" t="s">
        <v>781</v>
      </c>
      <c r="J361" t="s">
        <v>780</v>
      </c>
      <c r="K361" s="3">
        <v>1.1000000000000001</v>
      </c>
      <c r="L361" t="s">
        <v>88</v>
      </c>
      <c r="M361">
        <v>2022</v>
      </c>
      <c r="O361" s="3">
        <v>1</v>
      </c>
      <c r="P361" s="3" t="s">
        <v>651</v>
      </c>
      <c r="Q361" s="3" t="s">
        <v>608</v>
      </c>
      <c r="S361" s="3">
        <v>12</v>
      </c>
      <c r="T361" s="3">
        <v>30.48</v>
      </c>
      <c r="V361" s="3">
        <v>4.8</v>
      </c>
      <c r="W361" s="3">
        <v>0.1</v>
      </c>
      <c r="X361" s="3">
        <v>5.18</v>
      </c>
      <c r="Y361" s="67">
        <v>3.9500000000000004E-3</v>
      </c>
      <c r="Z361" s="6">
        <f t="shared" si="58"/>
        <v>39.500000000000007</v>
      </c>
      <c r="AA361" s="3">
        <v>4.5</v>
      </c>
      <c r="AB361" s="25">
        <v>17.559999999999999</v>
      </c>
      <c r="AC361" s="3">
        <v>69.510000000000005</v>
      </c>
      <c r="AD361" s="3">
        <v>188</v>
      </c>
      <c r="AE361" s="3">
        <v>86</v>
      </c>
      <c r="AF361" s="3">
        <v>34</v>
      </c>
      <c r="AG361" s="3">
        <v>114</v>
      </c>
      <c r="AH361" s="3">
        <v>274</v>
      </c>
      <c r="AI361" s="84">
        <f t="shared" si="53"/>
        <v>2.1860465116279069</v>
      </c>
      <c r="AJ361" s="84">
        <f t="shared" si="54"/>
        <v>57</v>
      </c>
      <c r="AK361" s="84">
        <f t="shared" si="55"/>
        <v>94</v>
      </c>
      <c r="AL361" s="84">
        <f t="shared" si="56"/>
        <v>43</v>
      </c>
      <c r="AM361" s="84">
        <f t="shared" si="57"/>
        <v>2.1860465116279069</v>
      </c>
      <c r="AV361" t="s">
        <v>129</v>
      </c>
    </row>
    <row r="362" spans="1:48" x14ac:dyDescent="0.25">
      <c r="A362" t="s">
        <v>208</v>
      </c>
      <c r="B362" t="s">
        <v>117</v>
      </c>
      <c r="C362" t="str">
        <f t="shared" si="46"/>
        <v>Smith Creek S-2022</v>
      </c>
      <c r="D362" t="s">
        <v>275</v>
      </c>
      <c r="E362" t="s">
        <v>769</v>
      </c>
      <c r="F362" t="s">
        <v>275</v>
      </c>
      <c r="G362" t="s">
        <v>769</v>
      </c>
      <c r="H362" t="s">
        <v>778</v>
      </c>
      <c r="I362" t="s">
        <v>781</v>
      </c>
      <c r="J362" t="s">
        <v>780</v>
      </c>
      <c r="K362" s="3">
        <v>1.1000000000000001</v>
      </c>
      <c r="L362" t="s">
        <v>88</v>
      </c>
      <c r="M362">
        <v>2022</v>
      </c>
      <c r="O362" s="3">
        <v>2</v>
      </c>
      <c r="P362" s="3">
        <v>2</v>
      </c>
      <c r="Q362" s="3" t="s">
        <v>610</v>
      </c>
      <c r="S362" s="3">
        <v>23</v>
      </c>
      <c r="T362" s="3">
        <v>58.42</v>
      </c>
      <c r="V362" s="3">
        <v>5.0999999999999996</v>
      </c>
      <c r="W362" s="3">
        <v>0.47</v>
      </c>
      <c r="X362" s="3">
        <v>14.28</v>
      </c>
      <c r="Y362" s="67">
        <v>2.15E-3</v>
      </c>
      <c r="Z362" s="6">
        <f t="shared" si="58"/>
        <v>21.5</v>
      </c>
      <c r="AA362" s="3">
        <v>6.9</v>
      </c>
      <c r="AB362" s="25">
        <v>29.74</v>
      </c>
      <c r="AC362" s="3">
        <v>260.39</v>
      </c>
      <c r="AD362" s="3">
        <v>636</v>
      </c>
      <c r="AE362" s="3">
        <v>272</v>
      </c>
      <c r="AF362" s="3">
        <v>34</v>
      </c>
      <c r="AG362" s="3">
        <v>396</v>
      </c>
      <c r="AH362" s="3">
        <v>908</v>
      </c>
      <c r="AI362" s="84">
        <f t="shared" si="53"/>
        <v>2.3382352941176472</v>
      </c>
      <c r="AJ362" s="84">
        <f t="shared" si="54"/>
        <v>198</v>
      </c>
      <c r="AK362" s="84">
        <f t="shared" si="55"/>
        <v>318</v>
      </c>
      <c r="AL362" s="84">
        <f t="shared" si="56"/>
        <v>136</v>
      </c>
      <c r="AM362" s="84">
        <f t="shared" si="57"/>
        <v>2.3382352941176472</v>
      </c>
      <c r="AV362" t="s">
        <v>129</v>
      </c>
    </row>
    <row r="363" spans="1:48" x14ac:dyDescent="0.25">
      <c r="A363" t="s">
        <v>208</v>
      </c>
      <c r="B363" t="s">
        <v>117</v>
      </c>
      <c r="C363" t="str">
        <f t="shared" si="46"/>
        <v>Smith Creek S-2009</v>
      </c>
      <c r="D363" t="s">
        <v>275</v>
      </c>
      <c r="E363" t="s">
        <v>769</v>
      </c>
      <c r="F363" t="s">
        <v>275</v>
      </c>
      <c r="G363" t="s">
        <v>769</v>
      </c>
      <c r="H363" t="s">
        <v>778</v>
      </c>
      <c r="I363" t="s">
        <v>781</v>
      </c>
      <c r="J363" t="s">
        <v>780</v>
      </c>
      <c r="K363" s="3">
        <v>1.1000000000000001</v>
      </c>
      <c r="L363" t="s">
        <v>88</v>
      </c>
      <c r="M363">
        <v>2009</v>
      </c>
      <c r="N363" s="2">
        <v>39936</v>
      </c>
      <c r="O363" s="3">
        <v>1</v>
      </c>
      <c r="P363" s="3" t="s">
        <v>651</v>
      </c>
      <c r="Q363" s="3" t="s">
        <v>651</v>
      </c>
      <c r="R363" s="27"/>
      <c r="S363" s="27"/>
      <c r="T363" s="3">
        <v>10</v>
      </c>
      <c r="U363" s="27"/>
      <c r="V363" s="3">
        <v>3.83</v>
      </c>
      <c r="W363" s="27"/>
      <c r="X363" s="3">
        <v>9.4749999999999996</v>
      </c>
      <c r="Y363" s="3">
        <v>3.0187500000000002E-3</v>
      </c>
      <c r="Z363" s="6">
        <f t="shared" si="58"/>
        <v>30.1875</v>
      </c>
      <c r="AA363" s="27"/>
      <c r="AB363" s="27"/>
      <c r="AC363" s="27"/>
      <c r="AD363" s="3">
        <v>221.5</v>
      </c>
      <c r="AE363" s="3">
        <v>81</v>
      </c>
      <c r="AF363" s="3">
        <v>36.5</v>
      </c>
      <c r="AG363" s="3">
        <v>73</v>
      </c>
      <c r="AH363" s="3">
        <v>302.5</v>
      </c>
      <c r="AI363" s="84">
        <f t="shared" si="53"/>
        <v>2.7345679012345681</v>
      </c>
      <c r="AJ363" s="84">
        <f t="shared" si="54"/>
        <v>36.5</v>
      </c>
      <c r="AK363" s="84">
        <f t="shared" si="55"/>
        <v>110.75</v>
      </c>
      <c r="AL363" s="84">
        <f t="shared" si="56"/>
        <v>40.5</v>
      </c>
      <c r="AM363" s="84">
        <f t="shared" si="57"/>
        <v>2.7345679012345681</v>
      </c>
      <c r="AN363" s="26"/>
      <c r="AO363" s="26"/>
      <c r="AP363" s="26"/>
      <c r="AQ363" s="26"/>
      <c r="AR363" s="26"/>
      <c r="AS363" s="26"/>
      <c r="AT363" s="26"/>
      <c r="AU363" s="26"/>
      <c r="AV363" t="s">
        <v>129</v>
      </c>
    </row>
    <row r="364" spans="1:48" x14ac:dyDescent="0.25">
      <c r="A364" t="s">
        <v>208</v>
      </c>
      <c r="B364" t="s">
        <v>117</v>
      </c>
      <c r="C364" t="str">
        <f t="shared" si="46"/>
        <v>Smith Creek S-2009</v>
      </c>
      <c r="D364" t="s">
        <v>275</v>
      </c>
      <c r="E364" t="s">
        <v>769</v>
      </c>
      <c r="F364" t="s">
        <v>275</v>
      </c>
      <c r="G364" t="s">
        <v>769</v>
      </c>
      <c r="H364" t="s">
        <v>778</v>
      </c>
      <c r="I364" t="s">
        <v>781</v>
      </c>
      <c r="J364" t="s">
        <v>780</v>
      </c>
      <c r="K364" s="3">
        <v>1.1000000000000001</v>
      </c>
      <c r="L364" t="s">
        <v>88</v>
      </c>
      <c r="M364">
        <v>2009</v>
      </c>
      <c r="N364" s="2">
        <v>39936</v>
      </c>
      <c r="O364" s="3">
        <v>2</v>
      </c>
      <c r="P364" s="3">
        <v>2</v>
      </c>
      <c r="Q364" s="3" t="s">
        <v>652</v>
      </c>
      <c r="R364" s="27"/>
      <c r="S364" s="27"/>
      <c r="T364" s="3">
        <v>50</v>
      </c>
      <c r="U364" s="27"/>
      <c r="V364" s="3">
        <v>6</v>
      </c>
      <c r="W364" s="27"/>
      <c r="X364" s="3">
        <v>12.35</v>
      </c>
      <c r="Y364" s="3">
        <v>1.175E-3</v>
      </c>
      <c r="Z364" s="6">
        <f t="shared" si="58"/>
        <v>11.75</v>
      </c>
      <c r="AA364" s="27"/>
      <c r="AB364" s="27"/>
      <c r="AC364" s="27"/>
      <c r="AD364" s="3">
        <v>1501</v>
      </c>
      <c r="AE364" s="3">
        <v>128</v>
      </c>
      <c r="AF364" s="3">
        <v>37</v>
      </c>
      <c r="AG364" s="3">
        <v>267</v>
      </c>
      <c r="AH364" s="3">
        <v>1629</v>
      </c>
      <c r="AI364" s="84">
        <f t="shared" si="53"/>
        <v>11.7265625</v>
      </c>
      <c r="AJ364" s="84">
        <f t="shared" si="54"/>
        <v>133.5</v>
      </c>
      <c r="AK364" s="84">
        <f t="shared" si="55"/>
        <v>750.5</v>
      </c>
      <c r="AL364" s="84">
        <f t="shared" si="56"/>
        <v>64</v>
      </c>
      <c r="AM364" s="84">
        <f t="shared" si="57"/>
        <v>11.7265625</v>
      </c>
      <c r="AN364" s="26"/>
      <c r="AO364" s="26"/>
      <c r="AP364" s="26"/>
      <c r="AQ364" s="26"/>
      <c r="AR364" s="26"/>
      <c r="AS364" s="26"/>
      <c r="AT364" s="26"/>
      <c r="AU364" s="26"/>
      <c r="AV364" t="s">
        <v>129</v>
      </c>
    </row>
    <row r="365" spans="1:48" x14ac:dyDescent="0.25">
      <c r="A365" t="s">
        <v>208</v>
      </c>
      <c r="B365" t="s">
        <v>6</v>
      </c>
      <c r="C365" t="str">
        <f t="shared" si="46"/>
        <v>South River-2016</v>
      </c>
      <c r="D365" t="s">
        <v>770</v>
      </c>
      <c r="E365" t="s">
        <v>771</v>
      </c>
      <c r="F365" t="s">
        <v>275</v>
      </c>
      <c r="G365" t="s">
        <v>771</v>
      </c>
      <c r="H365" t="s">
        <v>782</v>
      </c>
      <c r="I365" t="s">
        <v>781</v>
      </c>
      <c r="J365" t="s">
        <v>783</v>
      </c>
      <c r="K365" s="3">
        <v>0.5</v>
      </c>
      <c r="L365" t="s">
        <v>8</v>
      </c>
      <c r="M365">
        <v>2016</v>
      </c>
      <c r="N365" s="2">
        <v>42563</v>
      </c>
      <c r="O365" s="3">
        <v>5</v>
      </c>
      <c r="P365" s="3">
        <v>5</v>
      </c>
      <c r="R365" s="3">
        <v>102</v>
      </c>
      <c r="T365" s="3">
        <v>85.5</v>
      </c>
      <c r="V365" s="6">
        <v>4.7</v>
      </c>
      <c r="W365" s="3">
        <v>2.17</v>
      </c>
      <c r="X365" s="15">
        <v>4.9000000000000004</v>
      </c>
      <c r="Y365" s="14">
        <v>0.04</v>
      </c>
      <c r="Z365" s="6">
        <f t="shared" si="58"/>
        <v>400</v>
      </c>
      <c r="AA365" s="27"/>
      <c r="AB365" s="27"/>
      <c r="AC365" s="27"/>
      <c r="AD365" s="20">
        <f t="shared" ref="AD365:AD371" si="59">AN365*1.15</f>
        <v>23</v>
      </c>
      <c r="AE365" s="15">
        <f t="shared" ref="AE365:AE371" si="60">AP365*1.24</f>
        <v>136.15199999999999</v>
      </c>
      <c r="AF365" s="20">
        <f t="shared" ref="AF365:AF371" si="61">AO365*1.14</f>
        <v>88.919999999999987</v>
      </c>
      <c r="AG365" s="15">
        <f t="shared" ref="AG365:AG371" si="62">(0.5*AQ365)+0.31</f>
        <v>448.81</v>
      </c>
      <c r="AH365" s="3">
        <v>159.15199999999999</v>
      </c>
      <c r="AI365" s="84">
        <f t="shared" si="53"/>
        <v>0.16892884423291618</v>
      </c>
      <c r="AJ365" s="84">
        <f t="shared" si="54"/>
        <v>224.405</v>
      </c>
      <c r="AK365" s="84">
        <f t="shared" si="55"/>
        <v>11.5</v>
      </c>
      <c r="AL365" s="84">
        <f t="shared" si="56"/>
        <v>68.075999999999993</v>
      </c>
      <c r="AM365" s="84">
        <f t="shared" si="57"/>
        <v>0.16892884423291618</v>
      </c>
      <c r="AN365" s="17">
        <v>20</v>
      </c>
      <c r="AO365" s="17">
        <v>78</v>
      </c>
      <c r="AP365" s="17">
        <v>109.8</v>
      </c>
      <c r="AQ365" s="17">
        <v>897</v>
      </c>
      <c r="AR365" s="17">
        <v>0.1</v>
      </c>
      <c r="AS365" s="17">
        <v>0.2</v>
      </c>
      <c r="AT365" s="17">
        <v>0.9</v>
      </c>
      <c r="AU365" s="17">
        <v>3.9</v>
      </c>
    </row>
    <row r="366" spans="1:48" x14ac:dyDescent="0.25">
      <c r="A366" t="s">
        <v>208</v>
      </c>
      <c r="B366" t="s">
        <v>6</v>
      </c>
      <c r="C366" t="str">
        <f t="shared" si="46"/>
        <v>South River-2016</v>
      </c>
      <c r="D366" t="s">
        <v>770</v>
      </c>
      <c r="E366" t="s">
        <v>771</v>
      </c>
      <c r="F366" t="s">
        <v>275</v>
      </c>
      <c r="G366" t="s">
        <v>771</v>
      </c>
      <c r="H366" t="s">
        <v>782</v>
      </c>
      <c r="I366" t="s">
        <v>781</v>
      </c>
      <c r="J366" t="s">
        <v>783</v>
      </c>
      <c r="K366" s="3">
        <v>0.5</v>
      </c>
      <c r="L366" t="s">
        <v>8</v>
      </c>
      <c r="M366">
        <v>2016</v>
      </c>
      <c r="N366" s="2">
        <v>42563</v>
      </c>
      <c r="O366" s="3">
        <v>4</v>
      </c>
      <c r="P366" s="3">
        <v>4</v>
      </c>
      <c r="R366" s="3">
        <v>69</v>
      </c>
      <c r="T366" s="3">
        <v>58</v>
      </c>
      <c r="U366" s="7"/>
      <c r="V366" s="6">
        <v>4.8</v>
      </c>
      <c r="W366" s="3">
        <v>1.64</v>
      </c>
      <c r="X366" s="15">
        <v>15.1</v>
      </c>
      <c r="Y366" s="14">
        <v>0.12</v>
      </c>
      <c r="Z366" s="6">
        <f t="shared" si="58"/>
        <v>1200</v>
      </c>
      <c r="AA366" s="27"/>
      <c r="AB366" s="27"/>
      <c r="AC366" s="27"/>
      <c r="AD366" s="20">
        <f t="shared" si="59"/>
        <v>69</v>
      </c>
      <c r="AE366" s="15">
        <f t="shared" si="60"/>
        <v>287.43199999999996</v>
      </c>
      <c r="AF366" s="20">
        <f t="shared" si="61"/>
        <v>88.919999999999987</v>
      </c>
      <c r="AG366" s="15">
        <f t="shared" si="62"/>
        <v>494.81</v>
      </c>
      <c r="AH366" s="3">
        <v>356.43199999999996</v>
      </c>
      <c r="AI366" s="84">
        <f t="shared" si="53"/>
        <v>0.24005677864677563</v>
      </c>
      <c r="AJ366" s="84">
        <f t="shared" si="54"/>
        <v>247.405</v>
      </c>
      <c r="AK366" s="84">
        <f t="shared" si="55"/>
        <v>34.5</v>
      </c>
      <c r="AL366" s="84">
        <f t="shared" si="56"/>
        <v>143.71599999999998</v>
      </c>
      <c r="AM366" s="84">
        <f t="shared" si="57"/>
        <v>0.24005677864677563</v>
      </c>
      <c r="AN366" s="17">
        <v>60</v>
      </c>
      <c r="AO366" s="17">
        <v>78</v>
      </c>
      <c r="AP366" s="17">
        <v>231.79999999999998</v>
      </c>
      <c r="AQ366" s="17">
        <v>989</v>
      </c>
      <c r="AR366" s="17">
        <v>0.3</v>
      </c>
      <c r="AS366" s="17">
        <v>0.2</v>
      </c>
      <c r="AT366" s="17">
        <v>1.9</v>
      </c>
      <c r="AU366" s="17">
        <v>4.3</v>
      </c>
    </row>
    <row r="367" spans="1:48" x14ac:dyDescent="0.25">
      <c r="A367" t="s">
        <v>208</v>
      </c>
      <c r="B367" t="s">
        <v>6</v>
      </c>
      <c r="C367" t="str">
        <f t="shared" si="46"/>
        <v>South River-2016</v>
      </c>
      <c r="D367" t="s">
        <v>770</v>
      </c>
      <c r="E367" t="s">
        <v>771</v>
      </c>
      <c r="F367" t="s">
        <v>275</v>
      </c>
      <c r="G367" t="s">
        <v>771</v>
      </c>
      <c r="H367" t="s">
        <v>782</v>
      </c>
      <c r="I367" t="s">
        <v>781</v>
      </c>
      <c r="J367" t="s">
        <v>783</v>
      </c>
      <c r="K367" s="3">
        <v>0.5</v>
      </c>
      <c r="L367" t="s">
        <v>8</v>
      </c>
      <c r="M367">
        <v>2016</v>
      </c>
      <c r="N367" s="2">
        <v>42563</v>
      </c>
      <c r="O367" s="3">
        <v>3</v>
      </c>
      <c r="P367" s="3">
        <v>3</v>
      </c>
      <c r="R367" s="3">
        <v>47</v>
      </c>
      <c r="T367" s="3">
        <v>38</v>
      </c>
      <c r="U367" s="7"/>
      <c r="V367" s="6">
        <v>5</v>
      </c>
      <c r="W367" s="3">
        <v>1.25</v>
      </c>
      <c r="X367" s="15">
        <v>17.600000000000001</v>
      </c>
      <c r="Y367" s="14">
        <v>0.18</v>
      </c>
      <c r="Z367" s="6">
        <f t="shared" si="58"/>
        <v>1800</v>
      </c>
      <c r="AA367" s="27"/>
      <c r="AB367" s="27"/>
      <c r="AC367" s="27"/>
      <c r="AD367" s="20">
        <f t="shared" si="59"/>
        <v>276</v>
      </c>
      <c r="AE367" s="15">
        <f t="shared" si="60"/>
        <v>453.84</v>
      </c>
      <c r="AF367" s="20">
        <f t="shared" si="61"/>
        <v>44.459999999999994</v>
      </c>
      <c r="AG367" s="15">
        <f t="shared" si="62"/>
        <v>540.80999999999995</v>
      </c>
      <c r="AH367" s="3">
        <v>729.83999999999992</v>
      </c>
      <c r="AI367" s="84">
        <f t="shared" si="53"/>
        <v>0.60814383923849813</v>
      </c>
      <c r="AJ367" s="84">
        <f t="shared" si="54"/>
        <v>270.40499999999997</v>
      </c>
      <c r="AK367" s="84">
        <f t="shared" si="55"/>
        <v>138</v>
      </c>
      <c r="AL367" s="84">
        <f t="shared" si="56"/>
        <v>226.92</v>
      </c>
      <c r="AM367" s="84">
        <f t="shared" si="57"/>
        <v>0.60814383923849813</v>
      </c>
      <c r="AN367" s="17">
        <v>240</v>
      </c>
      <c r="AO367" s="17">
        <v>39</v>
      </c>
      <c r="AP367" s="17">
        <v>366</v>
      </c>
      <c r="AQ367" s="17">
        <v>1081</v>
      </c>
      <c r="AR367" s="17">
        <v>1.2</v>
      </c>
      <c r="AS367" s="17">
        <v>0.1</v>
      </c>
      <c r="AT367" s="17">
        <v>3</v>
      </c>
      <c r="AU367" s="17">
        <v>4.7</v>
      </c>
    </row>
    <row r="368" spans="1:48" x14ac:dyDescent="0.25">
      <c r="A368" t="s">
        <v>208</v>
      </c>
      <c r="B368" t="s">
        <v>6</v>
      </c>
      <c r="C368" t="str">
        <f t="shared" si="46"/>
        <v>South River-2011</v>
      </c>
      <c r="D368" t="s">
        <v>275</v>
      </c>
      <c r="E368" t="s">
        <v>769</v>
      </c>
      <c r="F368" t="s">
        <v>275</v>
      </c>
      <c r="G368" t="s">
        <v>771</v>
      </c>
      <c r="H368" t="s">
        <v>782</v>
      </c>
      <c r="I368" t="s">
        <v>781</v>
      </c>
      <c r="J368" t="s">
        <v>783</v>
      </c>
      <c r="K368" s="3">
        <v>0.5</v>
      </c>
      <c r="L368" t="s">
        <v>7</v>
      </c>
      <c r="M368">
        <v>2011</v>
      </c>
      <c r="N368" s="2">
        <v>40715</v>
      </c>
      <c r="O368" s="3">
        <v>3</v>
      </c>
      <c r="P368" s="3">
        <v>3</v>
      </c>
      <c r="Q368" s="3">
        <v>3</v>
      </c>
      <c r="R368" s="3">
        <v>73</v>
      </c>
      <c r="T368" s="3">
        <v>55.5</v>
      </c>
      <c r="V368" s="3">
        <v>4.7</v>
      </c>
      <c r="W368" s="3">
        <v>1.07</v>
      </c>
      <c r="X368" s="3">
        <v>15.8</v>
      </c>
      <c r="Y368" s="3">
        <v>0.05</v>
      </c>
      <c r="Z368" s="6">
        <f t="shared" si="58"/>
        <v>500</v>
      </c>
      <c r="AA368" s="27"/>
      <c r="AB368" s="27"/>
      <c r="AC368" s="27"/>
      <c r="AD368" s="20">
        <f t="shared" si="59"/>
        <v>184</v>
      </c>
      <c r="AE368" s="15">
        <f t="shared" si="60"/>
        <v>257.17599999999999</v>
      </c>
      <c r="AF368" s="20">
        <f t="shared" si="61"/>
        <v>0</v>
      </c>
      <c r="AG368" s="15">
        <f t="shared" si="62"/>
        <v>253.31000000000003</v>
      </c>
      <c r="AH368" s="3">
        <v>441.17599999999999</v>
      </c>
      <c r="AI368" s="84">
        <f t="shared" si="53"/>
        <v>0.71546334028058611</v>
      </c>
      <c r="AJ368" s="84">
        <f t="shared" si="54"/>
        <v>126.65500000000002</v>
      </c>
      <c r="AK368" s="84">
        <f t="shared" si="55"/>
        <v>92</v>
      </c>
      <c r="AL368" s="84">
        <f t="shared" si="56"/>
        <v>128.58799999999999</v>
      </c>
      <c r="AM368" s="84">
        <f t="shared" si="57"/>
        <v>0.71546334028058611</v>
      </c>
      <c r="AN368" s="17">
        <v>160</v>
      </c>
      <c r="AO368" s="17">
        <v>0</v>
      </c>
      <c r="AP368" s="17">
        <v>207.4</v>
      </c>
      <c r="AQ368" s="17">
        <v>506.00000000000006</v>
      </c>
      <c r="AR368" s="16">
        <v>0.8</v>
      </c>
      <c r="AS368" s="16">
        <v>0</v>
      </c>
      <c r="AT368" s="16">
        <v>1.7</v>
      </c>
      <c r="AU368" s="16">
        <v>2.2000000000000002</v>
      </c>
    </row>
    <row r="369" spans="1:48" x14ac:dyDescent="0.25">
      <c r="A369" t="s">
        <v>208</v>
      </c>
      <c r="B369" t="s">
        <v>6</v>
      </c>
      <c r="C369" t="str">
        <f t="shared" si="46"/>
        <v>South River-2016</v>
      </c>
      <c r="D369" t="s">
        <v>770</v>
      </c>
      <c r="E369" t="s">
        <v>771</v>
      </c>
      <c r="F369" t="s">
        <v>275</v>
      </c>
      <c r="G369" t="s">
        <v>771</v>
      </c>
      <c r="H369" t="s">
        <v>782</v>
      </c>
      <c r="I369" t="s">
        <v>781</v>
      </c>
      <c r="J369" t="s">
        <v>783</v>
      </c>
      <c r="K369" s="3">
        <v>0.5</v>
      </c>
      <c r="L369" t="s">
        <v>8</v>
      </c>
      <c r="M369">
        <v>2016</v>
      </c>
      <c r="N369" s="2">
        <v>42563</v>
      </c>
      <c r="O369" s="3">
        <v>1</v>
      </c>
      <c r="P369" s="3" t="s">
        <v>651</v>
      </c>
      <c r="Q369" s="3" t="s">
        <v>651</v>
      </c>
      <c r="R369" s="3">
        <v>8.5</v>
      </c>
      <c r="T369" s="3">
        <v>4</v>
      </c>
      <c r="U369" s="7"/>
      <c r="V369" s="6">
        <v>5.2</v>
      </c>
      <c r="W369" s="3">
        <v>6.36</v>
      </c>
      <c r="X369" s="15">
        <v>73.900000000000006</v>
      </c>
      <c r="Y369" s="14">
        <v>1.34</v>
      </c>
      <c r="Z369" s="6">
        <f t="shared" si="58"/>
        <v>13400</v>
      </c>
      <c r="AA369" s="27"/>
      <c r="AB369" s="27"/>
      <c r="AC369" s="27"/>
      <c r="AD369" s="20">
        <f t="shared" si="59"/>
        <v>3242.9999999999995</v>
      </c>
      <c r="AE369" s="15">
        <f t="shared" si="60"/>
        <v>3464.3119999999994</v>
      </c>
      <c r="AF369" s="20">
        <f t="shared" si="61"/>
        <v>666.9</v>
      </c>
      <c r="AG369" s="15">
        <f t="shared" si="62"/>
        <v>2334.81</v>
      </c>
      <c r="AH369" s="3">
        <v>6707.311999999999</v>
      </c>
      <c r="AI369" s="84">
        <f t="shared" si="53"/>
        <v>0.93611660843480615</v>
      </c>
      <c r="AJ369" s="84">
        <f t="shared" si="54"/>
        <v>1167.405</v>
      </c>
      <c r="AK369" s="84">
        <f t="shared" si="55"/>
        <v>1621.4999999999998</v>
      </c>
      <c r="AL369" s="84">
        <f t="shared" si="56"/>
        <v>1732.1559999999997</v>
      </c>
      <c r="AM369" s="84">
        <f t="shared" si="57"/>
        <v>0.93611660843480615</v>
      </c>
      <c r="AN369" s="17">
        <v>2820</v>
      </c>
      <c r="AO369" s="17">
        <v>585</v>
      </c>
      <c r="AP369" s="17">
        <v>2793.7999999999997</v>
      </c>
      <c r="AQ369" s="17">
        <v>4669</v>
      </c>
      <c r="AR369" s="17">
        <v>14.1</v>
      </c>
      <c r="AS369" s="17">
        <v>1.5</v>
      </c>
      <c r="AT369" s="17">
        <v>22.9</v>
      </c>
      <c r="AU369" s="17">
        <v>20.3</v>
      </c>
    </row>
    <row r="370" spans="1:48" x14ac:dyDescent="0.25">
      <c r="A370" t="s">
        <v>208</v>
      </c>
      <c r="B370" t="s">
        <v>6</v>
      </c>
      <c r="C370" t="str">
        <f t="shared" si="46"/>
        <v>South River-2016</v>
      </c>
      <c r="D370" t="s">
        <v>770</v>
      </c>
      <c r="E370" t="s">
        <v>771</v>
      </c>
      <c r="F370" t="s">
        <v>275</v>
      </c>
      <c r="G370" t="s">
        <v>771</v>
      </c>
      <c r="H370" t="s">
        <v>782</v>
      </c>
      <c r="I370" t="s">
        <v>781</v>
      </c>
      <c r="J370" t="s">
        <v>783</v>
      </c>
      <c r="K370" s="3">
        <v>0.5</v>
      </c>
      <c r="L370" t="s">
        <v>8</v>
      </c>
      <c r="M370">
        <v>2016</v>
      </c>
      <c r="N370" s="2">
        <v>42563</v>
      </c>
      <c r="O370" s="3">
        <v>2</v>
      </c>
      <c r="P370" s="3">
        <v>2</v>
      </c>
      <c r="R370" s="3">
        <v>29</v>
      </c>
      <c r="T370" s="3">
        <v>18.75</v>
      </c>
      <c r="U370" s="7"/>
      <c r="V370" s="6">
        <v>5.2</v>
      </c>
      <c r="W370" s="3">
        <v>2.81</v>
      </c>
      <c r="X370" s="15">
        <v>80.3</v>
      </c>
      <c r="Y370" s="14">
        <v>0.94</v>
      </c>
      <c r="Z370" s="6">
        <f t="shared" si="58"/>
        <v>9400</v>
      </c>
      <c r="AA370" s="27"/>
      <c r="AB370" s="27"/>
      <c r="AC370" s="27"/>
      <c r="AD370" s="20">
        <f t="shared" si="59"/>
        <v>1747.9999999999998</v>
      </c>
      <c r="AE370" s="15">
        <f t="shared" si="60"/>
        <v>1830.4880000000001</v>
      </c>
      <c r="AF370" s="20">
        <f t="shared" si="61"/>
        <v>311.21999999999997</v>
      </c>
      <c r="AG370" s="15">
        <f t="shared" si="62"/>
        <v>1736.81</v>
      </c>
      <c r="AH370" s="3">
        <v>3578.4879999999998</v>
      </c>
      <c r="AI370" s="84">
        <f t="shared" si="53"/>
        <v>0.95493660706871597</v>
      </c>
      <c r="AJ370" s="84">
        <f t="shared" si="54"/>
        <v>868.40499999999997</v>
      </c>
      <c r="AK370" s="84">
        <f t="shared" si="55"/>
        <v>873.99999999999989</v>
      </c>
      <c r="AL370" s="84">
        <f t="shared" si="56"/>
        <v>915.24400000000003</v>
      </c>
      <c r="AM370" s="84">
        <f t="shared" si="57"/>
        <v>0.95493660706871597</v>
      </c>
      <c r="AN370" s="17">
        <v>1520</v>
      </c>
      <c r="AO370" s="17">
        <v>273</v>
      </c>
      <c r="AP370" s="17">
        <v>1476.2</v>
      </c>
      <c r="AQ370" s="17">
        <v>3473</v>
      </c>
      <c r="AR370" s="17">
        <v>7.6</v>
      </c>
      <c r="AS370" s="17">
        <v>0.7</v>
      </c>
      <c r="AT370" s="17">
        <v>12.1</v>
      </c>
      <c r="AU370" s="17">
        <v>15.1</v>
      </c>
    </row>
    <row r="371" spans="1:48" x14ac:dyDescent="0.25">
      <c r="A371" t="s">
        <v>208</v>
      </c>
      <c r="B371" t="s">
        <v>6</v>
      </c>
      <c r="C371" t="str">
        <f t="shared" si="46"/>
        <v>South River-2011</v>
      </c>
      <c r="D371" t="s">
        <v>275</v>
      </c>
      <c r="E371" t="s">
        <v>769</v>
      </c>
      <c r="F371" t="s">
        <v>275</v>
      </c>
      <c r="G371" t="s">
        <v>771</v>
      </c>
      <c r="H371" t="s">
        <v>782</v>
      </c>
      <c r="I371" t="s">
        <v>781</v>
      </c>
      <c r="J371" t="s">
        <v>783</v>
      </c>
      <c r="K371" s="3">
        <v>0.5</v>
      </c>
      <c r="L371" t="s">
        <v>7</v>
      </c>
      <c r="M371">
        <v>2011</v>
      </c>
      <c r="N371" s="2">
        <v>40715</v>
      </c>
      <c r="O371" s="3">
        <v>1</v>
      </c>
      <c r="P371" s="3" t="s">
        <v>651</v>
      </c>
      <c r="Q371" s="3">
        <v>2</v>
      </c>
      <c r="R371" s="3">
        <v>38</v>
      </c>
      <c r="V371" s="3">
        <v>4.9000000000000004</v>
      </c>
      <c r="W371" s="3">
        <v>1.18</v>
      </c>
      <c r="X371" s="3">
        <v>24.6</v>
      </c>
      <c r="Y371" s="3">
        <v>0.03</v>
      </c>
      <c r="Z371" s="6">
        <f t="shared" si="58"/>
        <v>300</v>
      </c>
      <c r="AA371" s="27"/>
      <c r="AB371" s="27"/>
      <c r="AC371" s="27"/>
      <c r="AD371" s="20">
        <f t="shared" si="59"/>
        <v>713</v>
      </c>
      <c r="AE371" s="15">
        <f t="shared" si="60"/>
        <v>665.63200000000006</v>
      </c>
      <c r="AF371" s="20">
        <f t="shared" si="61"/>
        <v>44.459999999999994</v>
      </c>
      <c r="AG371" s="15">
        <f t="shared" si="62"/>
        <v>460.31</v>
      </c>
      <c r="AH371" s="3">
        <v>1378.6320000000001</v>
      </c>
      <c r="AI371" s="84">
        <f t="shared" si="53"/>
        <v>1.0711624441132637</v>
      </c>
      <c r="AJ371" s="84">
        <f t="shared" si="54"/>
        <v>230.155</v>
      </c>
      <c r="AK371" s="84">
        <f t="shared" si="55"/>
        <v>356.5</v>
      </c>
      <c r="AL371" s="84">
        <f t="shared" si="56"/>
        <v>332.81600000000003</v>
      </c>
      <c r="AM371" s="84">
        <f t="shared" si="57"/>
        <v>1.0711624441132637</v>
      </c>
      <c r="AN371" s="17">
        <v>620</v>
      </c>
      <c r="AO371" s="17">
        <v>39</v>
      </c>
      <c r="AP371" s="17">
        <v>536.80000000000007</v>
      </c>
      <c r="AQ371" s="17">
        <v>920</v>
      </c>
      <c r="AR371" s="16">
        <v>3.1</v>
      </c>
      <c r="AS371" s="16">
        <v>0.1</v>
      </c>
      <c r="AT371" s="16">
        <v>4.4000000000000004</v>
      </c>
      <c r="AU371" s="16">
        <v>4</v>
      </c>
    </row>
    <row r="372" spans="1:48" x14ac:dyDescent="0.25">
      <c r="A372" t="s">
        <v>208</v>
      </c>
      <c r="B372" t="s">
        <v>6</v>
      </c>
      <c r="C372" t="str">
        <f t="shared" si="46"/>
        <v>South River-2022</v>
      </c>
      <c r="D372" t="s">
        <v>770</v>
      </c>
      <c r="E372" t="s">
        <v>771</v>
      </c>
      <c r="F372" t="s">
        <v>275</v>
      </c>
      <c r="G372" t="s">
        <v>771</v>
      </c>
      <c r="H372" t="s">
        <v>782</v>
      </c>
      <c r="I372" t="s">
        <v>781</v>
      </c>
      <c r="J372" t="s">
        <v>783</v>
      </c>
      <c r="K372" s="3">
        <v>0.5</v>
      </c>
      <c r="M372">
        <v>2022</v>
      </c>
      <c r="N372" s="2"/>
      <c r="O372" s="3">
        <v>1</v>
      </c>
      <c r="P372" s="3" t="s">
        <v>651</v>
      </c>
      <c r="Q372" s="3" t="s">
        <v>730</v>
      </c>
      <c r="R372" s="27"/>
      <c r="S372" s="3">
        <v>10</v>
      </c>
      <c r="T372" s="3">
        <v>25.4</v>
      </c>
      <c r="U372" s="27"/>
      <c r="V372" s="14">
        <v>5.2</v>
      </c>
      <c r="W372" s="3">
        <v>1.96</v>
      </c>
      <c r="X372" s="3">
        <v>34.35</v>
      </c>
      <c r="Y372" s="3">
        <v>6.4000000000000003E-3</v>
      </c>
      <c r="Z372" s="6">
        <v>64</v>
      </c>
      <c r="AA372" s="6">
        <v>8.6999999999999993</v>
      </c>
      <c r="AB372" s="3">
        <v>145.05000000000001</v>
      </c>
      <c r="AC372" s="6">
        <v>1304.52</v>
      </c>
      <c r="AD372" s="6">
        <v>969</v>
      </c>
      <c r="AE372" s="6">
        <v>806</v>
      </c>
      <c r="AF372" s="14">
        <v>120</v>
      </c>
      <c r="AG372" s="6">
        <v>1536</v>
      </c>
      <c r="AH372" s="3">
        <v>1775</v>
      </c>
      <c r="AI372" s="84">
        <f t="shared" si="53"/>
        <v>1.2022332506203475</v>
      </c>
      <c r="AJ372" s="84">
        <f t="shared" si="54"/>
        <v>768</v>
      </c>
      <c r="AK372" s="84">
        <f t="shared" si="55"/>
        <v>484.5</v>
      </c>
      <c r="AL372" s="84">
        <f t="shared" si="56"/>
        <v>403</v>
      </c>
      <c r="AM372" s="84">
        <f t="shared" si="57"/>
        <v>1.2022332506203475</v>
      </c>
      <c r="AN372" s="26"/>
      <c r="AO372" s="26"/>
      <c r="AP372" s="26"/>
      <c r="AQ372" s="26"/>
      <c r="AR372" s="26"/>
      <c r="AS372" s="26"/>
      <c r="AT372" s="26"/>
      <c r="AU372" s="26"/>
      <c r="AV372" t="s">
        <v>736</v>
      </c>
    </row>
    <row r="373" spans="1:48" x14ac:dyDescent="0.25">
      <c r="A373" t="s">
        <v>208</v>
      </c>
      <c r="B373" t="s">
        <v>6</v>
      </c>
      <c r="C373" t="str">
        <f t="shared" si="46"/>
        <v>South River-2022</v>
      </c>
      <c r="D373" t="s">
        <v>770</v>
      </c>
      <c r="E373" t="s">
        <v>771</v>
      </c>
      <c r="F373" t="s">
        <v>275</v>
      </c>
      <c r="G373" t="s">
        <v>771</v>
      </c>
      <c r="H373" t="s">
        <v>782</v>
      </c>
      <c r="I373" t="s">
        <v>781</v>
      </c>
      <c r="J373" t="s">
        <v>783</v>
      </c>
      <c r="K373" s="3">
        <v>0.5</v>
      </c>
      <c r="M373">
        <v>2022</v>
      </c>
      <c r="N373" s="2"/>
      <c r="O373" s="3">
        <v>1</v>
      </c>
      <c r="P373" s="3" t="s">
        <v>651</v>
      </c>
      <c r="Q373" s="3" t="s">
        <v>731</v>
      </c>
      <c r="R373" s="27"/>
      <c r="S373" s="3">
        <v>22</v>
      </c>
      <c r="T373" s="3">
        <v>55.88</v>
      </c>
      <c r="U373" s="27"/>
      <c r="V373" s="14">
        <v>4.9000000000000004</v>
      </c>
      <c r="W373" s="3">
        <v>0.86</v>
      </c>
      <c r="X373" s="3">
        <v>18.11</v>
      </c>
      <c r="Y373" s="3">
        <v>4.0000000000000001E-3</v>
      </c>
      <c r="Z373" s="6">
        <v>40</v>
      </c>
      <c r="AA373" s="6">
        <v>9.6999999999999993</v>
      </c>
      <c r="AB373" s="3">
        <v>126.85</v>
      </c>
      <c r="AC373" s="6">
        <v>1206.67</v>
      </c>
      <c r="AD373" s="6">
        <v>374</v>
      </c>
      <c r="AE373" s="6">
        <v>256</v>
      </c>
      <c r="AF373" s="14">
        <v>74</v>
      </c>
      <c r="AG373" s="6">
        <v>927</v>
      </c>
      <c r="AH373" s="3">
        <v>630</v>
      </c>
      <c r="AI373" s="84">
        <f t="shared" si="53"/>
        <v>1.4609375</v>
      </c>
      <c r="AJ373" s="84">
        <f t="shared" si="54"/>
        <v>463.5</v>
      </c>
      <c r="AK373" s="84">
        <f t="shared" si="55"/>
        <v>187</v>
      </c>
      <c r="AL373" s="84">
        <f t="shared" si="56"/>
        <v>128</v>
      </c>
      <c r="AM373" s="84">
        <f t="shared" si="57"/>
        <v>1.4609375</v>
      </c>
      <c r="AN373" s="26"/>
      <c r="AO373" s="26"/>
      <c r="AP373" s="26"/>
      <c r="AQ373" s="26"/>
      <c r="AR373" s="26"/>
      <c r="AS373" s="26"/>
      <c r="AT373" s="26"/>
      <c r="AU373" s="26"/>
      <c r="AV373" t="s">
        <v>737</v>
      </c>
    </row>
    <row r="374" spans="1:48" x14ac:dyDescent="0.25">
      <c r="A374" t="s">
        <v>208</v>
      </c>
      <c r="B374" t="s">
        <v>6</v>
      </c>
      <c r="C374" t="str">
        <f t="shared" si="46"/>
        <v>South River-2022</v>
      </c>
      <c r="D374" t="s">
        <v>770</v>
      </c>
      <c r="E374" t="s">
        <v>771</v>
      </c>
      <c r="F374" t="s">
        <v>275</v>
      </c>
      <c r="G374" t="s">
        <v>771</v>
      </c>
      <c r="H374" t="s">
        <v>782</v>
      </c>
      <c r="I374" t="s">
        <v>781</v>
      </c>
      <c r="J374" t="s">
        <v>783</v>
      </c>
      <c r="K374" s="3">
        <v>0.5</v>
      </c>
      <c r="M374">
        <v>2022</v>
      </c>
      <c r="N374" s="2"/>
      <c r="O374" s="3">
        <v>1</v>
      </c>
      <c r="P374" s="3" t="s">
        <v>651</v>
      </c>
      <c r="Q374" s="3" t="s">
        <v>732</v>
      </c>
      <c r="R374" s="27"/>
      <c r="S374" s="3">
        <v>35</v>
      </c>
      <c r="T374" s="3">
        <v>88.9</v>
      </c>
      <c r="U374" s="27"/>
      <c r="V374" s="14">
        <v>4.8</v>
      </c>
      <c r="W374" s="3">
        <v>0.52</v>
      </c>
      <c r="X374" s="3">
        <v>8.2100000000000009</v>
      </c>
      <c r="Y374" s="3">
        <v>2.3999999999999998E-3</v>
      </c>
      <c r="Z374" s="6">
        <v>24</v>
      </c>
      <c r="AA374" s="6">
        <v>9.4</v>
      </c>
      <c r="AB374" s="3">
        <v>70.11</v>
      </c>
      <c r="AC374" s="6">
        <v>447.73</v>
      </c>
      <c r="AD374" s="6">
        <v>238</v>
      </c>
      <c r="AE374" s="6">
        <v>78</v>
      </c>
      <c r="AF374" s="14">
        <v>58</v>
      </c>
      <c r="AG374" s="6">
        <v>358</v>
      </c>
      <c r="AH374" s="3">
        <v>316</v>
      </c>
      <c r="AI374" s="84">
        <f t="shared" si="53"/>
        <v>3.0512820512820511</v>
      </c>
      <c r="AJ374" s="84">
        <f t="shared" si="54"/>
        <v>179</v>
      </c>
      <c r="AK374" s="84">
        <f t="shared" si="55"/>
        <v>119</v>
      </c>
      <c r="AL374" s="84">
        <f t="shared" si="56"/>
        <v>39</v>
      </c>
      <c r="AM374" s="84">
        <f t="shared" si="57"/>
        <v>3.0512820512820511</v>
      </c>
      <c r="AN374" s="26"/>
      <c r="AO374" s="26"/>
      <c r="AP374" s="26"/>
      <c r="AQ374" s="26"/>
      <c r="AR374" s="26"/>
      <c r="AS374" s="26"/>
      <c r="AT374" s="26"/>
      <c r="AU374" s="26"/>
      <c r="AV374" t="s">
        <v>738</v>
      </c>
    </row>
    <row r="375" spans="1:48" x14ac:dyDescent="0.25">
      <c r="A375" t="s">
        <v>204</v>
      </c>
      <c r="B375" t="s">
        <v>96</v>
      </c>
      <c r="C375" t="str">
        <f t="shared" si="46"/>
        <v>Striking Bay-2016</v>
      </c>
      <c r="D375" t="s">
        <v>278</v>
      </c>
      <c r="E375" t="s">
        <v>279</v>
      </c>
      <c r="F375" t="s">
        <v>278</v>
      </c>
      <c r="G375" t="s">
        <v>279</v>
      </c>
      <c r="H375" t="s">
        <v>782</v>
      </c>
      <c r="I375" t="s">
        <v>781</v>
      </c>
      <c r="J375" t="s">
        <v>783</v>
      </c>
      <c r="K375" s="3">
        <v>0.6</v>
      </c>
      <c r="L375" t="s">
        <v>289</v>
      </c>
      <c r="M375">
        <v>2016</v>
      </c>
      <c r="N375" s="2">
        <v>42515</v>
      </c>
      <c r="O375" s="3">
        <v>2</v>
      </c>
      <c r="P375" s="3">
        <v>2</v>
      </c>
      <c r="R375" s="3">
        <v>100</v>
      </c>
      <c r="T375" s="3">
        <v>50</v>
      </c>
      <c r="V375" s="3">
        <v>5.9</v>
      </c>
      <c r="W375" s="70">
        <v>20.47</v>
      </c>
      <c r="X375" s="6">
        <v>13.2</v>
      </c>
      <c r="Y375" s="70">
        <v>0.02</v>
      </c>
      <c r="Z375" s="6">
        <f>Y375*10000</f>
        <v>200</v>
      </c>
      <c r="AA375" s="27"/>
      <c r="AB375" s="27"/>
      <c r="AC375" s="27"/>
      <c r="AD375" s="20">
        <f>AN375*1.15</f>
        <v>1172.9999999999998</v>
      </c>
      <c r="AE375" s="15">
        <f>AP375*1.24</f>
        <v>2375.096</v>
      </c>
      <c r="AF375" s="20">
        <f>AO375*1.14</f>
        <v>444.59999999999997</v>
      </c>
      <c r="AG375" s="15">
        <f>(0.5*AQ375)+0.31</f>
        <v>5140.8100000000004</v>
      </c>
      <c r="AH375" s="3">
        <v>3548.0959999999995</v>
      </c>
      <c r="AI375" s="84">
        <f t="shared" si="53"/>
        <v>0.4938747739038758</v>
      </c>
      <c r="AJ375" s="84">
        <f t="shared" si="54"/>
        <v>2570.4050000000002</v>
      </c>
      <c r="AK375" s="84">
        <f t="shared" si="55"/>
        <v>586.49999999999989</v>
      </c>
      <c r="AL375" s="84">
        <f t="shared" si="56"/>
        <v>1187.548</v>
      </c>
      <c r="AM375" s="84">
        <f t="shared" si="57"/>
        <v>0.4938747739038758</v>
      </c>
      <c r="AN375" s="3">
        <f>AR375*200</f>
        <v>1019.9999999999999</v>
      </c>
      <c r="AO375" s="3">
        <f>AS375*390</f>
        <v>390</v>
      </c>
      <c r="AP375" s="3">
        <f>AT375*122</f>
        <v>1915.3999999999999</v>
      </c>
      <c r="AQ375" s="3">
        <f>AU375*230</f>
        <v>10281</v>
      </c>
      <c r="AR375" s="6">
        <v>5.0999999999999996</v>
      </c>
      <c r="AS375" s="6">
        <v>1</v>
      </c>
      <c r="AT375" s="6">
        <v>15.7</v>
      </c>
      <c r="AU375" s="6">
        <v>44.7</v>
      </c>
    </row>
    <row r="376" spans="1:48" x14ac:dyDescent="0.25">
      <c r="A376" t="s">
        <v>204</v>
      </c>
      <c r="B376" t="s">
        <v>96</v>
      </c>
      <c r="C376" t="str">
        <f t="shared" si="46"/>
        <v>Striking Bay-2016</v>
      </c>
      <c r="D376" t="s">
        <v>278</v>
      </c>
      <c r="E376" t="s">
        <v>279</v>
      </c>
      <c r="F376" t="s">
        <v>278</v>
      </c>
      <c r="G376" t="s">
        <v>279</v>
      </c>
      <c r="H376" t="s">
        <v>782</v>
      </c>
      <c r="I376" t="s">
        <v>781</v>
      </c>
      <c r="J376" t="s">
        <v>783</v>
      </c>
      <c r="K376" s="3">
        <v>0.6</v>
      </c>
      <c r="L376" t="s">
        <v>289</v>
      </c>
      <c r="M376">
        <v>2016</v>
      </c>
      <c r="N376" s="2">
        <v>42515</v>
      </c>
      <c r="O376" s="3">
        <v>1</v>
      </c>
      <c r="P376" s="3" t="s">
        <v>651</v>
      </c>
      <c r="Q376" s="3" t="s">
        <v>651</v>
      </c>
      <c r="R376" s="3">
        <v>60</v>
      </c>
      <c r="T376" s="3">
        <v>30</v>
      </c>
      <c r="V376" s="3">
        <v>5.9</v>
      </c>
      <c r="W376" s="70">
        <v>75.88</v>
      </c>
      <c r="X376" s="6">
        <v>53.6</v>
      </c>
      <c r="Y376" s="70">
        <v>1.2699999999999999E-2</v>
      </c>
      <c r="Z376" s="6">
        <f>Y376*10000</f>
        <v>127</v>
      </c>
      <c r="AA376" s="27"/>
      <c r="AB376" s="27"/>
      <c r="AC376" s="27"/>
      <c r="AD376" s="20">
        <f>AN376*1.15</f>
        <v>6002.9999999999991</v>
      </c>
      <c r="AE376" s="15">
        <f>AP376*1.24</f>
        <v>10544.216</v>
      </c>
      <c r="AF376" s="20">
        <f>AO376*1.14</f>
        <v>1600.56</v>
      </c>
      <c r="AG376" s="15">
        <f>(0.5*AQ376)+0.31</f>
        <v>19768.810000000001</v>
      </c>
      <c r="AH376" s="3">
        <v>16547.216</v>
      </c>
      <c r="AI376" s="84">
        <f t="shared" si="53"/>
        <v>0.56931686528424674</v>
      </c>
      <c r="AJ376" s="84">
        <f t="shared" si="54"/>
        <v>9884.4050000000007</v>
      </c>
      <c r="AK376" s="84">
        <f t="shared" si="55"/>
        <v>3001.4999999999995</v>
      </c>
      <c r="AL376" s="84">
        <f t="shared" si="56"/>
        <v>5272.1080000000002</v>
      </c>
      <c r="AM376" s="84">
        <f t="shared" si="57"/>
        <v>0.56931686528424674</v>
      </c>
      <c r="AN376" s="3">
        <f>AR376*200</f>
        <v>5220</v>
      </c>
      <c r="AO376" s="3">
        <f>AS376*390</f>
        <v>1404</v>
      </c>
      <c r="AP376" s="3">
        <f>AT376*122</f>
        <v>8503.4</v>
      </c>
      <c r="AQ376" s="3">
        <f>AU376*230</f>
        <v>39537</v>
      </c>
      <c r="AR376" s="6">
        <v>26.1</v>
      </c>
      <c r="AS376" s="6">
        <v>3.6</v>
      </c>
      <c r="AT376" s="6">
        <v>69.7</v>
      </c>
      <c r="AU376" s="6">
        <v>171.9</v>
      </c>
    </row>
    <row r="377" spans="1:48" x14ac:dyDescent="0.25">
      <c r="A377" t="s">
        <v>204</v>
      </c>
      <c r="B377" t="s">
        <v>96</v>
      </c>
      <c r="C377" t="str">
        <f t="shared" si="46"/>
        <v>Striking Bay-2021</v>
      </c>
      <c r="D377" t="s">
        <v>278</v>
      </c>
      <c r="E377" t="s">
        <v>279</v>
      </c>
      <c r="F377" t="s">
        <v>278</v>
      </c>
      <c r="G377" t="s">
        <v>279</v>
      </c>
      <c r="H377" t="s">
        <v>782</v>
      </c>
      <c r="I377" t="s">
        <v>781</v>
      </c>
      <c r="J377">
        <v>0</v>
      </c>
      <c r="K377" s="3">
        <v>0.6</v>
      </c>
      <c r="L377" t="s">
        <v>101</v>
      </c>
      <c r="M377">
        <v>2021</v>
      </c>
      <c r="N377" s="2">
        <v>44349</v>
      </c>
      <c r="O377" s="3" t="s">
        <v>181</v>
      </c>
      <c r="P377" s="3" t="s">
        <v>181</v>
      </c>
      <c r="Q377" s="3" t="s">
        <v>181</v>
      </c>
      <c r="R377" s="3" t="s">
        <v>181</v>
      </c>
      <c r="S377" s="3" t="s">
        <v>181</v>
      </c>
      <c r="T377" s="3" t="s">
        <v>181</v>
      </c>
      <c r="U377" s="3" t="s">
        <v>181</v>
      </c>
      <c r="V377" s="3" t="s">
        <v>181</v>
      </c>
      <c r="W377" s="3" t="s">
        <v>181</v>
      </c>
      <c r="X377" s="3" t="s">
        <v>181</v>
      </c>
      <c r="Y377" s="3" t="s">
        <v>181</v>
      </c>
      <c r="Z377" s="3" t="s">
        <v>181</v>
      </c>
      <c r="AA377" s="3" t="s">
        <v>181</v>
      </c>
      <c r="AB377" s="3" t="s">
        <v>181</v>
      </c>
      <c r="AC377" s="3" t="s">
        <v>181</v>
      </c>
      <c r="AD377" s="3" t="s">
        <v>181</v>
      </c>
      <c r="AE377" s="3" t="s">
        <v>181</v>
      </c>
      <c r="AF377" s="3" t="s">
        <v>181</v>
      </c>
      <c r="AG377" s="3" t="s">
        <v>181</v>
      </c>
      <c r="AH377" s="3" t="s">
        <v>181</v>
      </c>
      <c r="AI377" s="84"/>
      <c r="AJ377" s="84" t="e">
        <f t="shared" si="54"/>
        <v>#VALUE!</v>
      </c>
      <c r="AK377" s="84" t="e">
        <f t="shared" si="55"/>
        <v>#VALUE!</v>
      </c>
      <c r="AL377" s="84" t="e">
        <f t="shared" si="56"/>
        <v>#VALUE!</v>
      </c>
      <c r="AM377" s="84" t="e">
        <f t="shared" si="57"/>
        <v>#VALUE!</v>
      </c>
      <c r="AV377" t="s">
        <v>787</v>
      </c>
    </row>
    <row r="378" spans="1:48" x14ac:dyDescent="0.25">
      <c r="A378" t="s">
        <v>204</v>
      </c>
      <c r="B378" t="s">
        <v>97</v>
      </c>
      <c r="C378" t="str">
        <f t="shared" si="46"/>
        <v>Swanquarter Dike-2016</v>
      </c>
      <c r="D378" t="s">
        <v>770</v>
      </c>
      <c r="E378" t="s">
        <v>279</v>
      </c>
      <c r="F378" t="s">
        <v>770</v>
      </c>
      <c r="G378" t="s">
        <v>279</v>
      </c>
      <c r="H378" t="s">
        <v>782</v>
      </c>
      <c r="I378" t="s">
        <v>781</v>
      </c>
      <c r="J378" t="s">
        <v>783</v>
      </c>
      <c r="K378" s="3">
        <v>0.35</v>
      </c>
      <c r="L378" t="s">
        <v>103</v>
      </c>
      <c r="M378">
        <v>2016</v>
      </c>
      <c r="N378" s="2">
        <v>42514</v>
      </c>
      <c r="O378" s="3">
        <v>4</v>
      </c>
      <c r="P378" s="3">
        <v>4</v>
      </c>
      <c r="R378" s="3">
        <v>100</v>
      </c>
      <c r="T378" s="3">
        <v>81.5</v>
      </c>
      <c r="V378" s="6">
        <v>5.2</v>
      </c>
      <c r="W378" s="14">
        <v>3.51</v>
      </c>
      <c r="X378" s="6">
        <v>8.1</v>
      </c>
      <c r="Y378" s="14">
        <v>0.09</v>
      </c>
      <c r="Z378" s="6">
        <f t="shared" ref="Z378:Z409" si="63">Y378*10000</f>
        <v>900</v>
      </c>
      <c r="AA378" s="27"/>
      <c r="AB378" s="27"/>
      <c r="AC378" s="27"/>
      <c r="AD378" s="20">
        <f t="shared" ref="AD378:AD384" si="64">AN378*1.15</f>
        <v>114.99999999999999</v>
      </c>
      <c r="AE378" s="15">
        <f t="shared" ref="AE378:AE384" si="65">AP378*1.24</f>
        <v>408.45600000000002</v>
      </c>
      <c r="AF378" s="20">
        <f t="shared" ref="AF378:AF384" si="66">AO378*1.14</f>
        <v>177.83999999999997</v>
      </c>
      <c r="AG378" s="15">
        <f t="shared" ref="AG378:AG384" si="67">(0.5*AQ378)+0.31</f>
        <v>885.81</v>
      </c>
      <c r="AH378" s="3">
        <v>523.45600000000002</v>
      </c>
      <c r="AI378" s="84">
        <f t="shared" ref="AI378:AI409" si="68">AD378/AE378</f>
        <v>0.28154807372152685</v>
      </c>
      <c r="AJ378" s="84">
        <f t="shared" si="54"/>
        <v>442.90499999999997</v>
      </c>
      <c r="AK378" s="84">
        <f t="shared" si="55"/>
        <v>57.499999999999993</v>
      </c>
      <c r="AL378" s="84">
        <f t="shared" si="56"/>
        <v>204.22800000000001</v>
      </c>
      <c r="AM378" s="84">
        <f t="shared" si="57"/>
        <v>0.28154807372152685</v>
      </c>
      <c r="AN378">
        <f t="shared" ref="AN378:AN384" si="69">AR378*200</f>
        <v>100</v>
      </c>
      <c r="AO378">
        <f t="shared" ref="AO378:AO384" si="70">AS378*390</f>
        <v>156</v>
      </c>
      <c r="AP378">
        <f t="shared" ref="AP378:AP384" si="71">AT378*122</f>
        <v>329.40000000000003</v>
      </c>
      <c r="AQ378">
        <f t="shared" ref="AQ378:AQ384" si="72">AU378*230</f>
        <v>1771</v>
      </c>
      <c r="AR378" s="6">
        <v>0.5</v>
      </c>
      <c r="AS378" s="6">
        <v>0.4</v>
      </c>
      <c r="AT378" s="6">
        <v>2.7</v>
      </c>
      <c r="AU378" s="6">
        <v>7.7</v>
      </c>
    </row>
    <row r="379" spans="1:48" x14ac:dyDescent="0.25">
      <c r="A379" t="s">
        <v>204</v>
      </c>
      <c r="B379" t="s">
        <v>97</v>
      </c>
      <c r="C379" t="str">
        <f t="shared" si="46"/>
        <v>Swanquarter Dike-2016</v>
      </c>
      <c r="D379" t="s">
        <v>770</v>
      </c>
      <c r="E379" t="s">
        <v>279</v>
      </c>
      <c r="F379" t="s">
        <v>770</v>
      </c>
      <c r="G379" t="s">
        <v>279</v>
      </c>
      <c r="H379" t="s">
        <v>782</v>
      </c>
      <c r="I379" t="s">
        <v>781</v>
      </c>
      <c r="J379" t="s">
        <v>783</v>
      </c>
      <c r="K379" s="3">
        <v>0.35</v>
      </c>
      <c r="L379" t="s">
        <v>103</v>
      </c>
      <c r="M379">
        <v>2016</v>
      </c>
      <c r="N379" s="2">
        <v>42514</v>
      </c>
      <c r="O379" s="3">
        <v>3</v>
      </c>
      <c r="P379" s="3">
        <v>3</v>
      </c>
      <c r="R379" s="3">
        <v>63</v>
      </c>
      <c r="T379" s="3">
        <v>47</v>
      </c>
      <c r="V379" s="6">
        <v>5.2</v>
      </c>
      <c r="W379" s="14">
        <v>3.28</v>
      </c>
      <c r="X379" s="6">
        <v>14.5</v>
      </c>
      <c r="Y379" s="14">
        <v>0.19</v>
      </c>
      <c r="Z379" s="6">
        <f t="shared" si="63"/>
        <v>1900</v>
      </c>
      <c r="AA379" s="27"/>
      <c r="AB379" s="27"/>
      <c r="AC379" s="27"/>
      <c r="AD379" s="20">
        <f t="shared" si="64"/>
        <v>229.99999999999997</v>
      </c>
      <c r="AE379" s="15">
        <f t="shared" si="65"/>
        <v>529.48</v>
      </c>
      <c r="AF379" s="20">
        <f t="shared" si="66"/>
        <v>266.76</v>
      </c>
      <c r="AG379" s="15">
        <f t="shared" si="67"/>
        <v>989.31</v>
      </c>
      <c r="AH379" s="3">
        <v>759.48</v>
      </c>
      <c r="AI379" s="84">
        <f t="shared" si="68"/>
        <v>0.43438845659892716</v>
      </c>
      <c r="AJ379" s="84">
        <f t="shared" si="54"/>
        <v>494.65499999999997</v>
      </c>
      <c r="AK379" s="84">
        <f t="shared" si="55"/>
        <v>114.99999999999999</v>
      </c>
      <c r="AL379" s="84">
        <f t="shared" si="56"/>
        <v>264.74</v>
      </c>
      <c r="AM379" s="84">
        <f t="shared" si="57"/>
        <v>0.43438845659892716</v>
      </c>
      <c r="AN379">
        <f t="shared" si="69"/>
        <v>200</v>
      </c>
      <c r="AO379">
        <f t="shared" si="70"/>
        <v>234</v>
      </c>
      <c r="AP379">
        <f t="shared" si="71"/>
        <v>427</v>
      </c>
      <c r="AQ379">
        <f t="shared" si="72"/>
        <v>1978</v>
      </c>
      <c r="AR379" s="6">
        <v>1</v>
      </c>
      <c r="AS379" s="6">
        <v>0.6</v>
      </c>
      <c r="AT379" s="6">
        <v>3.5</v>
      </c>
      <c r="AU379" s="6">
        <v>8.6</v>
      </c>
    </row>
    <row r="380" spans="1:48" x14ac:dyDescent="0.25">
      <c r="A380" t="s">
        <v>204</v>
      </c>
      <c r="B380" t="s">
        <v>97</v>
      </c>
      <c r="C380" t="str">
        <f t="shared" si="46"/>
        <v>Swanquarter Dike-2016</v>
      </c>
      <c r="D380" t="s">
        <v>770</v>
      </c>
      <c r="E380" t="s">
        <v>279</v>
      </c>
      <c r="F380" t="s">
        <v>770</v>
      </c>
      <c r="G380" t="s">
        <v>279</v>
      </c>
      <c r="H380" t="s">
        <v>782</v>
      </c>
      <c r="I380" t="s">
        <v>781</v>
      </c>
      <c r="J380" t="s">
        <v>783</v>
      </c>
      <c r="K380" s="3">
        <v>0.35</v>
      </c>
      <c r="L380" t="s">
        <v>103</v>
      </c>
      <c r="M380">
        <v>2016</v>
      </c>
      <c r="N380" s="2">
        <v>42514</v>
      </c>
      <c r="O380" s="3">
        <v>2</v>
      </c>
      <c r="P380" s="3">
        <v>2</v>
      </c>
      <c r="R380" s="3">
        <v>31</v>
      </c>
      <c r="T380" s="3">
        <v>25.5</v>
      </c>
      <c r="V380" s="6">
        <v>5.5</v>
      </c>
      <c r="W380" s="14">
        <v>3.32</v>
      </c>
      <c r="X380" s="6">
        <v>17.3</v>
      </c>
      <c r="Y380" s="14">
        <v>0.22</v>
      </c>
      <c r="Z380" s="6">
        <f t="shared" si="63"/>
        <v>2200</v>
      </c>
      <c r="AA380" s="27"/>
      <c r="AB380" s="27"/>
      <c r="AC380" s="27"/>
      <c r="AD380" s="20">
        <f t="shared" si="64"/>
        <v>436.99999999999994</v>
      </c>
      <c r="AE380" s="15">
        <f t="shared" si="65"/>
        <v>786.65599999999995</v>
      </c>
      <c r="AF380" s="20">
        <f t="shared" si="66"/>
        <v>311.21999999999997</v>
      </c>
      <c r="AG380" s="15">
        <f t="shared" si="67"/>
        <v>1069.81</v>
      </c>
      <c r="AH380" s="3">
        <v>1223.6559999999999</v>
      </c>
      <c r="AI380" s="84">
        <f t="shared" si="68"/>
        <v>0.555516006996705</v>
      </c>
      <c r="AJ380" s="84">
        <f t="shared" si="54"/>
        <v>534.90499999999997</v>
      </c>
      <c r="AK380" s="84">
        <f t="shared" si="55"/>
        <v>218.49999999999997</v>
      </c>
      <c r="AL380" s="84">
        <f t="shared" si="56"/>
        <v>393.32799999999997</v>
      </c>
      <c r="AM380" s="84">
        <f t="shared" si="57"/>
        <v>0.555516006996705</v>
      </c>
      <c r="AN380">
        <f t="shared" si="69"/>
        <v>380</v>
      </c>
      <c r="AO380">
        <f t="shared" si="70"/>
        <v>273</v>
      </c>
      <c r="AP380">
        <f t="shared" si="71"/>
        <v>634.4</v>
      </c>
      <c r="AQ380">
        <f t="shared" si="72"/>
        <v>2139</v>
      </c>
      <c r="AR380" s="6">
        <v>1.9</v>
      </c>
      <c r="AS380" s="6">
        <v>0.7</v>
      </c>
      <c r="AT380" s="6">
        <v>5.2</v>
      </c>
      <c r="AU380" s="6">
        <v>9.3000000000000007</v>
      </c>
    </row>
    <row r="381" spans="1:48" x14ac:dyDescent="0.25">
      <c r="A381" t="s">
        <v>204</v>
      </c>
      <c r="B381" t="s">
        <v>97</v>
      </c>
      <c r="C381" t="str">
        <f t="shared" si="46"/>
        <v>Swanquarter Dike-2011</v>
      </c>
      <c r="D381" t="s">
        <v>770</v>
      </c>
      <c r="E381" t="s">
        <v>279</v>
      </c>
      <c r="F381" t="s">
        <v>770</v>
      </c>
      <c r="G381" t="s">
        <v>279</v>
      </c>
      <c r="H381" t="s">
        <v>782</v>
      </c>
      <c r="I381" t="s">
        <v>781</v>
      </c>
      <c r="J381" t="s">
        <v>783</v>
      </c>
      <c r="K381" s="3">
        <v>0.35</v>
      </c>
      <c r="L381" t="s">
        <v>102</v>
      </c>
      <c r="M381">
        <v>2011</v>
      </c>
      <c r="N381" s="2">
        <v>40765</v>
      </c>
      <c r="O381" s="3">
        <v>3</v>
      </c>
      <c r="P381" s="3">
        <v>3</v>
      </c>
      <c r="R381" s="3">
        <v>130</v>
      </c>
      <c r="T381" s="3">
        <v>82.5</v>
      </c>
      <c r="V381" s="3">
        <v>4.9000000000000004</v>
      </c>
      <c r="W381" s="3">
        <v>6.81</v>
      </c>
      <c r="X381" s="3">
        <v>16.600000000000001</v>
      </c>
      <c r="Y381" s="3">
        <v>0.16</v>
      </c>
      <c r="Z381" s="6">
        <f t="shared" si="63"/>
        <v>1600</v>
      </c>
      <c r="AA381" s="27"/>
      <c r="AB381" s="27"/>
      <c r="AC381" s="27"/>
      <c r="AD381" s="20">
        <f t="shared" si="64"/>
        <v>459.99999999999994</v>
      </c>
      <c r="AE381" s="15">
        <f t="shared" si="65"/>
        <v>695.88799999999992</v>
      </c>
      <c r="AF381" s="20">
        <f t="shared" si="66"/>
        <v>311.21999999999997</v>
      </c>
      <c r="AG381" s="15">
        <f t="shared" si="67"/>
        <v>1299.81</v>
      </c>
      <c r="AH381" s="3">
        <v>1155.8879999999999</v>
      </c>
      <c r="AI381" s="84">
        <f t="shared" si="68"/>
        <v>0.6610259122157589</v>
      </c>
      <c r="AJ381" s="84">
        <f t="shared" si="54"/>
        <v>649.90499999999997</v>
      </c>
      <c r="AK381" s="84">
        <f t="shared" si="55"/>
        <v>229.99999999999997</v>
      </c>
      <c r="AL381" s="84">
        <f t="shared" si="56"/>
        <v>347.94399999999996</v>
      </c>
      <c r="AM381" s="84">
        <f t="shared" si="57"/>
        <v>0.6610259122157589</v>
      </c>
      <c r="AN381">
        <f t="shared" si="69"/>
        <v>400</v>
      </c>
      <c r="AO381">
        <f t="shared" si="70"/>
        <v>273</v>
      </c>
      <c r="AP381">
        <f t="shared" si="71"/>
        <v>561.19999999999993</v>
      </c>
      <c r="AQ381">
        <f t="shared" si="72"/>
        <v>2599</v>
      </c>
      <c r="AR381" s="3">
        <v>2</v>
      </c>
      <c r="AS381" s="3">
        <v>0.7</v>
      </c>
      <c r="AT381" s="3">
        <v>4.5999999999999996</v>
      </c>
      <c r="AU381" s="3">
        <v>11.3</v>
      </c>
    </row>
    <row r="382" spans="1:48" x14ac:dyDescent="0.25">
      <c r="A382" t="s">
        <v>204</v>
      </c>
      <c r="B382" t="s">
        <v>97</v>
      </c>
      <c r="C382" t="str">
        <f t="shared" si="46"/>
        <v>Swanquarter Dike-2011</v>
      </c>
      <c r="D382" t="s">
        <v>770</v>
      </c>
      <c r="E382" t="s">
        <v>279</v>
      </c>
      <c r="F382" t="s">
        <v>770</v>
      </c>
      <c r="G382" t="s">
        <v>279</v>
      </c>
      <c r="H382" t="s">
        <v>782</v>
      </c>
      <c r="I382" t="s">
        <v>781</v>
      </c>
      <c r="J382" t="s">
        <v>783</v>
      </c>
      <c r="K382" s="3">
        <v>0.35</v>
      </c>
      <c r="L382" t="s">
        <v>102</v>
      </c>
      <c r="M382">
        <v>2011</v>
      </c>
      <c r="N382" s="2">
        <v>40765</v>
      </c>
      <c r="O382" s="3">
        <v>2</v>
      </c>
      <c r="P382" s="3">
        <v>2</v>
      </c>
      <c r="R382" s="3">
        <v>35</v>
      </c>
      <c r="T382" s="3">
        <v>23</v>
      </c>
      <c r="V382" s="3">
        <v>4.8</v>
      </c>
      <c r="W382" s="3">
        <v>5.38</v>
      </c>
      <c r="X382" s="3">
        <v>17.100000000000001</v>
      </c>
      <c r="Y382" s="3">
        <v>0.23</v>
      </c>
      <c r="Z382" s="6">
        <f t="shared" si="63"/>
        <v>2300</v>
      </c>
      <c r="AA382" s="27"/>
      <c r="AB382" s="27"/>
      <c r="AC382" s="27"/>
      <c r="AD382" s="20">
        <f t="shared" si="64"/>
        <v>390.99999999999994</v>
      </c>
      <c r="AE382" s="15">
        <f t="shared" si="65"/>
        <v>589.99199999999996</v>
      </c>
      <c r="AF382" s="20">
        <f t="shared" si="66"/>
        <v>266.76</v>
      </c>
      <c r="AG382" s="15">
        <f t="shared" si="67"/>
        <v>1253.81</v>
      </c>
      <c r="AH382" s="3">
        <v>980.99199999999996</v>
      </c>
      <c r="AI382" s="84">
        <f t="shared" si="68"/>
        <v>0.66272085045220952</v>
      </c>
      <c r="AJ382" s="84">
        <f t="shared" si="54"/>
        <v>626.90499999999997</v>
      </c>
      <c r="AK382" s="84">
        <f t="shared" si="55"/>
        <v>195.49999999999997</v>
      </c>
      <c r="AL382" s="84">
        <f t="shared" si="56"/>
        <v>294.99599999999998</v>
      </c>
      <c r="AM382" s="84">
        <f t="shared" si="57"/>
        <v>0.66272085045220952</v>
      </c>
      <c r="AN382">
        <f t="shared" si="69"/>
        <v>340</v>
      </c>
      <c r="AO382">
        <f t="shared" si="70"/>
        <v>234</v>
      </c>
      <c r="AP382">
        <f t="shared" si="71"/>
        <v>475.8</v>
      </c>
      <c r="AQ382">
        <f t="shared" si="72"/>
        <v>2507</v>
      </c>
      <c r="AR382" s="3">
        <v>1.7</v>
      </c>
      <c r="AS382" s="3">
        <v>0.6</v>
      </c>
      <c r="AT382" s="3">
        <v>3.9</v>
      </c>
      <c r="AU382" s="3">
        <v>10.9</v>
      </c>
    </row>
    <row r="383" spans="1:48" x14ac:dyDescent="0.25">
      <c r="A383" t="s">
        <v>204</v>
      </c>
      <c r="B383" t="s">
        <v>97</v>
      </c>
      <c r="C383" t="str">
        <f t="shared" si="46"/>
        <v>Swanquarter Dike-2011</v>
      </c>
      <c r="D383" t="s">
        <v>770</v>
      </c>
      <c r="E383" t="s">
        <v>279</v>
      </c>
      <c r="F383" t="s">
        <v>770</v>
      </c>
      <c r="G383" t="s">
        <v>279</v>
      </c>
      <c r="H383" t="s">
        <v>782</v>
      </c>
      <c r="I383" t="s">
        <v>781</v>
      </c>
      <c r="J383" t="s">
        <v>783</v>
      </c>
      <c r="K383" s="3">
        <v>0.35</v>
      </c>
      <c r="L383" t="s">
        <v>102</v>
      </c>
      <c r="M383">
        <v>2011</v>
      </c>
      <c r="N383" s="2">
        <v>40765</v>
      </c>
      <c r="O383" s="3">
        <v>1</v>
      </c>
      <c r="P383" s="3" t="s">
        <v>651</v>
      </c>
      <c r="Q383" s="3" t="s">
        <v>651</v>
      </c>
      <c r="R383" s="3">
        <v>11</v>
      </c>
      <c r="T383" s="3">
        <v>6</v>
      </c>
      <c r="V383" s="3">
        <v>4.8</v>
      </c>
      <c r="W383" s="3">
        <v>8.0399999999999991</v>
      </c>
      <c r="X383" s="3">
        <v>14.9</v>
      </c>
      <c r="Y383" s="3">
        <v>0.27</v>
      </c>
      <c r="Z383" s="6">
        <f t="shared" si="63"/>
        <v>2700</v>
      </c>
      <c r="AA383" s="27"/>
      <c r="AB383" s="27"/>
      <c r="AC383" s="27"/>
      <c r="AD383" s="20">
        <f t="shared" si="64"/>
        <v>528.99999999999989</v>
      </c>
      <c r="AE383" s="15">
        <f t="shared" si="65"/>
        <v>756.4</v>
      </c>
      <c r="AF383" s="20">
        <f t="shared" si="66"/>
        <v>311.21999999999997</v>
      </c>
      <c r="AG383" s="15">
        <f t="shared" si="67"/>
        <v>1656.31</v>
      </c>
      <c r="AH383" s="3">
        <v>1285.3999999999999</v>
      </c>
      <c r="AI383" s="84">
        <f t="shared" si="68"/>
        <v>0.69936541512427275</v>
      </c>
      <c r="AJ383" s="84">
        <f t="shared" si="54"/>
        <v>828.15499999999997</v>
      </c>
      <c r="AK383" s="84">
        <f t="shared" si="55"/>
        <v>264.49999999999994</v>
      </c>
      <c r="AL383" s="84">
        <f t="shared" si="56"/>
        <v>378.2</v>
      </c>
      <c r="AM383" s="84">
        <f t="shared" si="57"/>
        <v>0.69936541512427275</v>
      </c>
      <c r="AN383">
        <f t="shared" si="69"/>
        <v>459.99999999999994</v>
      </c>
      <c r="AO383">
        <f t="shared" si="70"/>
        <v>273</v>
      </c>
      <c r="AP383">
        <f t="shared" si="71"/>
        <v>610</v>
      </c>
      <c r="AQ383">
        <f t="shared" si="72"/>
        <v>3312</v>
      </c>
      <c r="AR383" s="3">
        <v>2.2999999999999998</v>
      </c>
      <c r="AS383" s="3">
        <v>0.7</v>
      </c>
      <c r="AT383" s="3">
        <v>5</v>
      </c>
      <c r="AU383" s="3">
        <v>14.4</v>
      </c>
    </row>
    <row r="384" spans="1:48" x14ac:dyDescent="0.25">
      <c r="A384" t="s">
        <v>204</v>
      </c>
      <c r="B384" t="s">
        <v>97</v>
      </c>
      <c r="C384" t="str">
        <f t="shared" si="46"/>
        <v>Swanquarter Dike-2016</v>
      </c>
      <c r="D384" t="s">
        <v>770</v>
      </c>
      <c r="E384" t="s">
        <v>279</v>
      </c>
      <c r="F384" t="s">
        <v>770</v>
      </c>
      <c r="G384" t="s">
        <v>279</v>
      </c>
      <c r="H384" t="s">
        <v>782</v>
      </c>
      <c r="I384" t="s">
        <v>781</v>
      </c>
      <c r="J384" t="s">
        <v>783</v>
      </c>
      <c r="K384" s="3">
        <v>0.35</v>
      </c>
      <c r="L384" t="s">
        <v>103</v>
      </c>
      <c r="M384">
        <v>2016</v>
      </c>
      <c r="N384" s="2">
        <v>42514</v>
      </c>
      <c r="O384" s="3">
        <v>1</v>
      </c>
      <c r="P384" s="3" t="s">
        <v>651</v>
      </c>
      <c r="Q384" s="3" t="s">
        <v>651</v>
      </c>
      <c r="R384" s="3">
        <v>20</v>
      </c>
      <c r="T384" s="3">
        <v>10</v>
      </c>
      <c r="V384" s="6">
        <v>5.4</v>
      </c>
      <c r="W384" s="14">
        <v>6.76</v>
      </c>
      <c r="X384" s="6">
        <v>53.3</v>
      </c>
      <c r="Y384" s="14">
        <v>0.81</v>
      </c>
      <c r="Z384" s="6">
        <f t="shared" si="63"/>
        <v>8100.0000000000009</v>
      </c>
      <c r="AA384" s="27"/>
      <c r="AB384" s="27"/>
      <c r="AC384" s="27"/>
      <c r="AD384" s="20">
        <f t="shared" si="64"/>
        <v>3173.9999999999995</v>
      </c>
      <c r="AE384" s="15">
        <f t="shared" si="65"/>
        <v>3933.2799999999997</v>
      </c>
      <c r="AF384" s="20">
        <f t="shared" si="66"/>
        <v>622.43999999999994</v>
      </c>
      <c r="AG384" s="15">
        <f t="shared" si="67"/>
        <v>3726.31</v>
      </c>
      <c r="AH384" s="3">
        <v>7107.2799999999988</v>
      </c>
      <c r="AI384" s="84">
        <f t="shared" si="68"/>
        <v>0.80696009437416094</v>
      </c>
      <c r="AJ384" s="84">
        <f t="shared" si="54"/>
        <v>1863.155</v>
      </c>
      <c r="AK384" s="84">
        <f t="shared" si="55"/>
        <v>1586.9999999999998</v>
      </c>
      <c r="AL384" s="84">
        <f t="shared" si="56"/>
        <v>1966.6399999999999</v>
      </c>
      <c r="AM384" s="84">
        <f t="shared" si="57"/>
        <v>0.80696009437416094</v>
      </c>
      <c r="AN384">
        <f t="shared" si="69"/>
        <v>2760</v>
      </c>
      <c r="AO384">
        <f t="shared" si="70"/>
        <v>546</v>
      </c>
      <c r="AP384">
        <f t="shared" si="71"/>
        <v>3172</v>
      </c>
      <c r="AQ384">
        <f t="shared" si="72"/>
        <v>7452</v>
      </c>
      <c r="AR384" s="6">
        <v>13.8</v>
      </c>
      <c r="AS384" s="6">
        <v>1.4</v>
      </c>
      <c r="AT384" s="6">
        <v>26</v>
      </c>
      <c r="AU384" s="6">
        <v>32.4</v>
      </c>
    </row>
    <row r="385" spans="1:39" x14ac:dyDescent="0.25">
      <c r="A385" t="s">
        <v>216</v>
      </c>
      <c r="B385" t="s">
        <v>646</v>
      </c>
      <c r="C385" t="str">
        <f t="shared" si="46"/>
        <v>SWFOR-2016</v>
      </c>
      <c r="D385" t="s">
        <v>275</v>
      </c>
      <c r="E385" t="s">
        <v>771</v>
      </c>
      <c r="F385" t="s">
        <v>275</v>
      </c>
      <c r="G385" t="s">
        <v>771</v>
      </c>
      <c r="H385" t="s">
        <v>782</v>
      </c>
      <c r="I385" t="s">
        <v>781</v>
      </c>
      <c r="J385" t="s">
        <v>783</v>
      </c>
      <c r="K385" s="3">
        <v>0.30480000000000002</v>
      </c>
      <c r="L385" t="s">
        <v>423</v>
      </c>
      <c r="M385">
        <v>2016</v>
      </c>
      <c r="O385" s="3">
        <v>1</v>
      </c>
      <c r="P385" s="3" t="s">
        <v>651</v>
      </c>
      <c r="T385" s="3">
        <v>10</v>
      </c>
      <c r="V385" s="3">
        <v>5.4</v>
      </c>
      <c r="X385" s="3">
        <v>20.57</v>
      </c>
      <c r="Y385" s="67">
        <v>6.3499999999999997E-3</v>
      </c>
      <c r="Z385" s="6">
        <f t="shared" si="63"/>
        <v>63.5</v>
      </c>
      <c r="AD385" s="3">
        <v>656</v>
      </c>
      <c r="AE385" s="3">
        <v>788</v>
      </c>
      <c r="AF385" s="3">
        <v>150</v>
      </c>
      <c r="AG385" s="3">
        <v>1151</v>
      </c>
      <c r="AH385" s="3">
        <v>1444</v>
      </c>
      <c r="AI385" s="84">
        <f t="shared" si="68"/>
        <v>0.8324873096446701</v>
      </c>
      <c r="AJ385" s="84">
        <f t="shared" si="54"/>
        <v>575.5</v>
      </c>
      <c r="AK385" s="84">
        <f t="shared" si="55"/>
        <v>328</v>
      </c>
      <c r="AL385" s="84">
        <f t="shared" si="56"/>
        <v>394</v>
      </c>
      <c r="AM385" s="84">
        <f t="shared" si="57"/>
        <v>0.8324873096446701</v>
      </c>
    </row>
    <row r="386" spans="1:39" x14ac:dyDescent="0.25">
      <c r="A386" t="s">
        <v>216</v>
      </c>
      <c r="B386" t="s">
        <v>646</v>
      </c>
      <c r="C386" t="str">
        <f t="shared" ref="C386:C440" si="73">CONCATENATE(B386,"-",M386)</f>
        <v>SWFOR-2016</v>
      </c>
      <c r="D386" t="s">
        <v>275</v>
      </c>
      <c r="E386" t="s">
        <v>771</v>
      </c>
      <c r="F386" t="s">
        <v>275</v>
      </c>
      <c r="G386" t="s">
        <v>771</v>
      </c>
      <c r="H386" t="s">
        <v>782</v>
      </c>
      <c r="I386" t="s">
        <v>781</v>
      </c>
      <c r="J386" t="s">
        <v>783</v>
      </c>
      <c r="K386" s="3">
        <v>0.30480000000000002</v>
      </c>
      <c r="L386" t="s">
        <v>422</v>
      </c>
      <c r="M386">
        <v>2016</v>
      </c>
      <c r="O386" s="3">
        <v>1</v>
      </c>
      <c r="P386" s="3" t="s">
        <v>651</v>
      </c>
      <c r="T386" s="3">
        <v>10</v>
      </c>
      <c r="V386" s="3">
        <v>5.7</v>
      </c>
      <c r="X386" s="3">
        <v>25.66</v>
      </c>
      <c r="Y386" s="67">
        <v>6.45E-3</v>
      </c>
      <c r="Z386" s="6">
        <f t="shared" si="63"/>
        <v>64.5</v>
      </c>
      <c r="AD386" s="3">
        <v>948</v>
      </c>
      <c r="AE386" s="3">
        <v>1137</v>
      </c>
      <c r="AF386" s="3">
        <v>220</v>
      </c>
      <c r="AG386" s="3">
        <v>1838</v>
      </c>
      <c r="AH386" s="3">
        <v>2085</v>
      </c>
      <c r="AI386" s="84">
        <f t="shared" si="68"/>
        <v>0.83377308707124009</v>
      </c>
      <c r="AJ386" s="84">
        <f t="shared" si="54"/>
        <v>919</v>
      </c>
      <c r="AK386" s="84">
        <f t="shared" si="55"/>
        <v>474</v>
      </c>
      <c r="AL386" s="84">
        <f t="shared" si="56"/>
        <v>568.5</v>
      </c>
      <c r="AM386" s="84">
        <f t="shared" si="57"/>
        <v>0.83377308707124009</v>
      </c>
    </row>
    <row r="387" spans="1:39" x14ac:dyDescent="0.25">
      <c r="A387" t="s">
        <v>216</v>
      </c>
      <c r="B387" t="s">
        <v>646</v>
      </c>
      <c r="C387" t="str">
        <f t="shared" si="73"/>
        <v>SWFOR-2016</v>
      </c>
      <c r="D387" t="s">
        <v>275</v>
      </c>
      <c r="E387" t="s">
        <v>771</v>
      </c>
      <c r="F387" t="s">
        <v>275</v>
      </c>
      <c r="G387" t="s">
        <v>771</v>
      </c>
      <c r="H387" t="s">
        <v>782</v>
      </c>
      <c r="I387" t="s">
        <v>781</v>
      </c>
      <c r="J387" t="s">
        <v>783</v>
      </c>
      <c r="K387" s="3">
        <v>0.30480000000000002</v>
      </c>
      <c r="L387" t="s">
        <v>419</v>
      </c>
      <c r="M387">
        <v>2016</v>
      </c>
      <c r="O387" s="3">
        <v>1</v>
      </c>
      <c r="P387" s="3" t="s">
        <v>651</v>
      </c>
      <c r="T387" s="3">
        <v>10</v>
      </c>
      <c r="V387" s="3">
        <v>5.8</v>
      </c>
      <c r="X387" s="3">
        <v>16.829999999999998</v>
      </c>
      <c r="Y387" s="67">
        <v>6.4000000000000003E-3</v>
      </c>
      <c r="Z387" s="6">
        <f t="shared" si="63"/>
        <v>64</v>
      </c>
      <c r="AD387" s="3">
        <v>701</v>
      </c>
      <c r="AE387" s="3">
        <v>834</v>
      </c>
      <c r="AF387" s="3">
        <v>124</v>
      </c>
      <c r="AG387" s="3">
        <v>1007</v>
      </c>
      <c r="AH387" s="3">
        <v>1535</v>
      </c>
      <c r="AI387" s="84">
        <f t="shared" si="68"/>
        <v>0.84052757793764987</v>
      </c>
      <c r="AJ387" s="84">
        <f t="shared" si="54"/>
        <v>503.5</v>
      </c>
      <c r="AK387" s="84">
        <f t="shared" si="55"/>
        <v>350.5</v>
      </c>
      <c r="AL387" s="84">
        <f t="shared" si="56"/>
        <v>417</v>
      </c>
      <c r="AM387" s="84">
        <f t="shared" si="57"/>
        <v>0.84052757793764987</v>
      </c>
    </row>
    <row r="388" spans="1:39" x14ac:dyDescent="0.25">
      <c r="A388" t="s">
        <v>216</v>
      </c>
      <c r="B388" t="s">
        <v>646</v>
      </c>
      <c r="C388" t="str">
        <f t="shared" si="73"/>
        <v>SWFOR-2016</v>
      </c>
      <c r="D388" t="s">
        <v>275</v>
      </c>
      <c r="E388" t="s">
        <v>771</v>
      </c>
      <c r="F388" t="s">
        <v>275</v>
      </c>
      <c r="G388" t="s">
        <v>771</v>
      </c>
      <c r="H388" t="s">
        <v>782</v>
      </c>
      <c r="I388" t="s">
        <v>781</v>
      </c>
      <c r="J388" t="s">
        <v>783</v>
      </c>
      <c r="K388" s="3">
        <v>0.30480000000000002</v>
      </c>
      <c r="L388" t="s">
        <v>159</v>
      </c>
      <c r="M388">
        <v>2016</v>
      </c>
      <c r="O388" s="3">
        <v>1</v>
      </c>
      <c r="P388" s="3" t="s">
        <v>651</v>
      </c>
      <c r="T388" s="3">
        <v>10</v>
      </c>
      <c r="V388" s="3">
        <v>5.2</v>
      </c>
      <c r="X388" s="3">
        <v>13.96</v>
      </c>
      <c r="Y388" s="67">
        <v>6.2500000000000003E-3</v>
      </c>
      <c r="Z388" s="6">
        <f t="shared" si="63"/>
        <v>62.5</v>
      </c>
      <c r="AD388" s="3">
        <v>399</v>
      </c>
      <c r="AE388" s="3">
        <v>470</v>
      </c>
      <c r="AF388" s="3">
        <v>68</v>
      </c>
      <c r="AG388" s="3">
        <v>586</v>
      </c>
      <c r="AH388" s="3">
        <v>869</v>
      </c>
      <c r="AI388" s="84">
        <f t="shared" si="68"/>
        <v>0.84893617021276591</v>
      </c>
      <c r="AJ388" s="84">
        <f t="shared" si="54"/>
        <v>293</v>
      </c>
      <c r="AK388" s="84">
        <f t="shared" si="55"/>
        <v>199.5</v>
      </c>
      <c r="AL388" s="84">
        <f t="shared" si="56"/>
        <v>235</v>
      </c>
      <c r="AM388" s="84">
        <f t="shared" si="57"/>
        <v>0.84893617021276591</v>
      </c>
    </row>
    <row r="389" spans="1:39" x14ac:dyDescent="0.25">
      <c r="A389" t="s">
        <v>216</v>
      </c>
      <c r="B389" t="s">
        <v>646</v>
      </c>
      <c r="C389" t="str">
        <f t="shared" si="73"/>
        <v>SWFOR-2016</v>
      </c>
      <c r="D389" t="s">
        <v>275</v>
      </c>
      <c r="E389" t="s">
        <v>771</v>
      </c>
      <c r="F389" t="s">
        <v>275</v>
      </c>
      <c r="G389" t="s">
        <v>771</v>
      </c>
      <c r="H389" t="s">
        <v>782</v>
      </c>
      <c r="I389" t="s">
        <v>781</v>
      </c>
      <c r="J389" t="s">
        <v>783</v>
      </c>
      <c r="K389" s="3">
        <v>0.30480000000000002</v>
      </c>
      <c r="L389" t="s">
        <v>424</v>
      </c>
      <c r="M389">
        <v>2016</v>
      </c>
      <c r="O389" s="3">
        <v>1</v>
      </c>
      <c r="P389" s="3" t="s">
        <v>651</v>
      </c>
      <c r="T389" s="3">
        <v>10</v>
      </c>
      <c r="V389" s="3">
        <v>5.6</v>
      </c>
      <c r="X389" s="3">
        <v>20.49</v>
      </c>
      <c r="Y389" s="67">
        <v>6.3499999999999997E-3</v>
      </c>
      <c r="Z389" s="6">
        <f t="shared" si="63"/>
        <v>63.5</v>
      </c>
      <c r="AD389" s="3">
        <v>771</v>
      </c>
      <c r="AE389" s="3">
        <v>865</v>
      </c>
      <c r="AF389" s="3">
        <v>154</v>
      </c>
      <c r="AG389" s="3">
        <v>1692</v>
      </c>
      <c r="AH389" s="3">
        <v>1636</v>
      </c>
      <c r="AI389" s="84">
        <f t="shared" si="68"/>
        <v>0.89132947976878618</v>
      </c>
      <c r="AJ389" s="84">
        <f t="shared" si="54"/>
        <v>846</v>
      </c>
      <c r="AK389" s="84">
        <f t="shared" si="55"/>
        <v>385.5</v>
      </c>
      <c r="AL389" s="84">
        <f t="shared" si="56"/>
        <v>432.5</v>
      </c>
      <c r="AM389" s="84">
        <f t="shared" si="57"/>
        <v>0.89132947976878618</v>
      </c>
    </row>
    <row r="390" spans="1:39" x14ac:dyDescent="0.25">
      <c r="A390" t="s">
        <v>216</v>
      </c>
      <c r="B390" t="s">
        <v>646</v>
      </c>
      <c r="C390" t="str">
        <f t="shared" si="73"/>
        <v>SWFOR-2016</v>
      </c>
      <c r="D390" t="s">
        <v>275</v>
      </c>
      <c r="E390" t="s">
        <v>771</v>
      </c>
      <c r="F390" t="s">
        <v>275</v>
      </c>
      <c r="G390" t="s">
        <v>771</v>
      </c>
      <c r="H390" t="s">
        <v>782</v>
      </c>
      <c r="I390" t="s">
        <v>781</v>
      </c>
      <c r="J390" t="s">
        <v>783</v>
      </c>
      <c r="K390" s="3">
        <v>0.30480000000000002</v>
      </c>
      <c r="L390" t="s">
        <v>421</v>
      </c>
      <c r="M390">
        <v>2016</v>
      </c>
      <c r="O390" s="3">
        <v>1</v>
      </c>
      <c r="P390" s="3" t="s">
        <v>651</v>
      </c>
      <c r="T390" s="3">
        <v>10</v>
      </c>
      <c r="V390" s="3">
        <v>6</v>
      </c>
      <c r="X390" s="3">
        <v>11.93</v>
      </c>
      <c r="Y390" s="67">
        <v>5.5999999999999999E-3</v>
      </c>
      <c r="Z390" s="6">
        <f t="shared" si="63"/>
        <v>56</v>
      </c>
      <c r="AD390" s="3">
        <v>510</v>
      </c>
      <c r="AE390" s="3">
        <v>563</v>
      </c>
      <c r="AF390" s="3">
        <v>113</v>
      </c>
      <c r="AG390" s="3">
        <v>627</v>
      </c>
      <c r="AH390" s="3">
        <v>1073</v>
      </c>
      <c r="AI390" s="84">
        <f t="shared" si="68"/>
        <v>0.9058614564831261</v>
      </c>
      <c r="AJ390" s="84">
        <f t="shared" si="54"/>
        <v>313.5</v>
      </c>
      <c r="AK390" s="84">
        <f t="shared" si="55"/>
        <v>255</v>
      </c>
      <c r="AL390" s="84">
        <f t="shared" si="56"/>
        <v>281.5</v>
      </c>
      <c r="AM390" s="84">
        <f t="shared" si="57"/>
        <v>0.9058614564831261</v>
      </c>
    </row>
    <row r="391" spans="1:39" x14ac:dyDescent="0.25">
      <c r="A391" t="s">
        <v>216</v>
      </c>
      <c r="B391" t="s">
        <v>646</v>
      </c>
      <c r="C391" t="str">
        <f t="shared" si="73"/>
        <v>SWFOR-2016</v>
      </c>
      <c r="D391" t="s">
        <v>275</v>
      </c>
      <c r="E391" t="s">
        <v>771</v>
      </c>
      <c r="F391" t="s">
        <v>275</v>
      </c>
      <c r="G391" t="s">
        <v>771</v>
      </c>
      <c r="H391" t="s">
        <v>782</v>
      </c>
      <c r="I391" t="s">
        <v>781</v>
      </c>
      <c r="J391" t="s">
        <v>783</v>
      </c>
      <c r="K391" s="3">
        <v>0.30480000000000002</v>
      </c>
      <c r="L391" t="s">
        <v>420</v>
      </c>
      <c r="M391">
        <v>2016</v>
      </c>
      <c r="O391" s="3">
        <v>1</v>
      </c>
      <c r="P391" s="3" t="s">
        <v>651</v>
      </c>
      <c r="T391" s="3">
        <v>10</v>
      </c>
      <c r="V391" s="3">
        <v>5.9</v>
      </c>
      <c r="X391" s="3">
        <v>13.7</v>
      </c>
      <c r="Y391" s="67">
        <v>5.4000000000000003E-3</v>
      </c>
      <c r="Z391" s="6">
        <f t="shared" si="63"/>
        <v>54</v>
      </c>
      <c r="AD391" s="3">
        <v>580</v>
      </c>
      <c r="AE391" s="3">
        <v>631</v>
      </c>
      <c r="AF391" s="3">
        <v>152</v>
      </c>
      <c r="AG391" s="3">
        <v>1184</v>
      </c>
      <c r="AH391" s="3">
        <v>1211</v>
      </c>
      <c r="AI391" s="84">
        <f t="shared" si="68"/>
        <v>0.91917591125198095</v>
      </c>
      <c r="AJ391" s="84">
        <f t="shared" si="54"/>
        <v>592</v>
      </c>
      <c r="AK391" s="84">
        <f t="shared" si="55"/>
        <v>290</v>
      </c>
      <c r="AL391" s="84">
        <f t="shared" si="56"/>
        <v>315.5</v>
      </c>
      <c r="AM391" s="84">
        <f t="shared" si="57"/>
        <v>0.91917591125198095</v>
      </c>
    </row>
    <row r="392" spans="1:39" x14ac:dyDescent="0.25">
      <c r="A392" t="s">
        <v>216</v>
      </c>
      <c r="B392" t="s">
        <v>646</v>
      </c>
      <c r="C392" t="str">
        <f t="shared" si="73"/>
        <v>SWFOR-2004</v>
      </c>
      <c r="D392" t="s">
        <v>275</v>
      </c>
      <c r="E392" t="s">
        <v>771</v>
      </c>
      <c r="F392" t="s">
        <v>275</v>
      </c>
      <c r="G392" t="s">
        <v>771</v>
      </c>
      <c r="H392" t="s">
        <v>782</v>
      </c>
      <c r="I392" t="s">
        <v>781</v>
      </c>
      <c r="J392" t="s">
        <v>783</v>
      </c>
      <c r="K392" s="3">
        <v>0.30480000000000002</v>
      </c>
      <c r="L392" t="s">
        <v>159</v>
      </c>
      <c r="M392">
        <v>2004</v>
      </c>
      <c r="O392" s="3">
        <v>1</v>
      </c>
      <c r="P392" s="3" t="s">
        <v>651</v>
      </c>
      <c r="T392" s="3">
        <v>10</v>
      </c>
      <c r="V392" s="3">
        <v>4.9000000000000004</v>
      </c>
      <c r="X392" s="3">
        <v>38.549999999999997</v>
      </c>
      <c r="Y392" s="67">
        <v>6.3E-3</v>
      </c>
      <c r="Z392" s="6">
        <f t="shared" si="63"/>
        <v>63</v>
      </c>
      <c r="AD392" s="3">
        <v>791</v>
      </c>
      <c r="AE392" s="3">
        <v>847</v>
      </c>
      <c r="AF392" s="3">
        <v>129</v>
      </c>
      <c r="AG392" s="3">
        <v>1416</v>
      </c>
      <c r="AH392" s="3">
        <v>1638</v>
      </c>
      <c r="AI392" s="84">
        <f t="shared" si="68"/>
        <v>0.93388429752066116</v>
      </c>
      <c r="AJ392" s="84">
        <f t="shared" si="54"/>
        <v>708</v>
      </c>
      <c r="AK392" s="84">
        <f t="shared" si="55"/>
        <v>395.5</v>
      </c>
      <c r="AL392" s="84">
        <f t="shared" si="56"/>
        <v>423.5</v>
      </c>
      <c r="AM392" s="84">
        <f t="shared" si="57"/>
        <v>0.93388429752066116</v>
      </c>
    </row>
    <row r="393" spans="1:39" x14ac:dyDescent="0.25">
      <c r="A393" t="s">
        <v>216</v>
      </c>
      <c r="B393" t="s">
        <v>646</v>
      </c>
      <c r="C393" t="str">
        <f t="shared" si="73"/>
        <v>SWFOR-2004</v>
      </c>
      <c r="D393" t="s">
        <v>275</v>
      </c>
      <c r="E393" t="s">
        <v>771</v>
      </c>
      <c r="F393" t="s">
        <v>275</v>
      </c>
      <c r="G393" t="s">
        <v>771</v>
      </c>
      <c r="H393" t="s">
        <v>782</v>
      </c>
      <c r="I393" t="s">
        <v>781</v>
      </c>
      <c r="J393" t="s">
        <v>783</v>
      </c>
      <c r="K393" s="3">
        <v>0.30480000000000002</v>
      </c>
      <c r="L393" t="s">
        <v>421</v>
      </c>
      <c r="M393">
        <v>2004</v>
      </c>
      <c r="O393" s="3">
        <v>1</v>
      </c>
      <c r="P393" s="3" t="s">
        <v>651</v>
      </c>
      <c r="T393" s="3">
        <v>10</v>
      </c>
      <c r="V393" s="3">
        <v>5.2</v>
      </c>
      <c r="X393" s="3">
        <v>45.94</v>
      </c>
      <c r="Y393" s="67">
        <v>6.1999999999999998E-3</v>
      </c>
      <c r="Z393" s="6">
        <f t="shared" si="63"/>
        <v>62</v>
      </c>
      <c r="AD393" s="3">
        <v>1131</v>
      </c>
      <c r="AE393" s="3">
        <v>1194</v>
      </c>
      <c r="AF393" s="3">
        <v>212</v>
      </c>
      <c r="AG393" s="3">
        <v>1992</v>
      </c>
      <c r="AH393" s="3">
        <v>2325</v>
      </c>
      <c r="AI393" s="84">
        <f t="shared" si="68"/>
        <v>0.94723618090452266</v>
      </c>
      <c r="AJ393" s="84">
        <f t="shared" si="54"/>
        <v>996</v>
      </c>
      <c r="AK393" s="84">
        <f t="shared" si="55"/>
        <v>565.5</v>
      </c>
      <c r="AL393" s="84">
        <f t="shared" si="56"/>
        <v>597</v>
      </c>
      <c r="AM393" s="84">
        <f t="shared" si="57"/>
        <v>0.94723618090452266</v>
      </c>
    </row>
    <row r="394" spans="1:39" x14ac:dyDescent="0.25">
      <c r="A394" t="s">
        <v>216</v>
      </c>
      <c r="B394" t="s">
        <v>646</v>
      </c>
      <c r="C394" t="str">
        <f t="shared" si="73"/>
        <v>SWFOR-2004</v>
      </c>
      <c r="D394" t="s">
        <v>275</v>
      </c>
      <c r="E394" t="s">
        <v>771</v>
      </c>
      <c r="F394" t="s">
        <v>275</v>
      </c>
      <c r="G394" t="s">
        <v>771</v>
      </c>
      <c r="H394" t="s">
        <v>782</v>
      </c>
      <c r="I394" t="s">
        <v>781</v>
      </c>
      <c r="J394" t="s">
        <v>783</v>
      </c>
      <c r="K394" s="3">
        <v>0.30480000000000002</v>
      </c>
      <c r="L394" t="s">
        <v>422</v>
      </c>
      <c r="M394">
        <v>2004</v>
      </c>
      <c r="O394" s="3">
        <v>1</v>
      </c>
      <c r="P394" s="3" t="s">
        <v>651</v>
      </c>
      <c r="T394" s="3">
        <v>10</v>
      </c>
      <c r="V394" s="3">
        <v>5.6</v>
      </c>
      <c r="X394" s="3">
        <v>29.98</v>
      </c>
      <c r="Y394" s="67">
        <v>5.4000000000000003E-3</v>
      </c>
      <c r="Z394" s="6">
        <f t="shared" si="63"/>
        <v>54</v>
      </c>
      <c r="AD394" s="3">
        <v>1013</v>
      </c>
      <c r="AE394" s="3">
        <v>1064</v>
      </c>
      <c r="AF394" s="3">
        <v>119</v>
      </c>
      <c r="AG394" s="3">
        <v>1332</v>
      </c>
      <c r="AH394" s="3">
        <v>2077</v>
      </c>
      <c r="AI394" s="84">
        <f t="shared" si="68"/>
        <v>0.95206766917293228</v>
      </c>
      <c r="AJ394" s="84">
        <f t="shared" si="54"/>
        <v>666</v>
      </c>
      <c r="AK394" s="84">
        <f t="shared" si="55"/>
        <v>506.5</v>
      </c>
      <c r="AL394" s="84">
        <f t="shared" si="56"/>
        <v>532</v>
      </c>
      <c r="AM394" s="84">
        <f t="shared" si="57"/>
        <v>0.95206766917293228</v>
      </c>
    </row>
    <row r="395" spans="1:39" x14ac:dyDescent="0.25">
      <c r="A395" t="s">
        <v>216</v>
      </c>
      <c r="B395" t="s">
        <v>646</v>
      </c>
      <c r="C395" t="str">
        <f t="shared" si="73"/>
        <v>SWFOR-2004</v>
      </c>
      <c r="D395" t="s">
        <v>275</v>
      </c>
      <c r="E395" t="s">
        <v>771</v>
      </c>
      <c r="F395" t="s">
        <v>275</v>
      </c>
      <c r="G395" t="s">
        <v>771</v>
      </c>
      <c r="H395" t="s">
        <v>782</v>
      </c>
      <c r="I395" t="s">
        <v>781</v>
      </c>
      <c r="J395" t="s">
        <v>783</v>
      </c>
      <c r="K395" s="3">
        <v>0.30480000000000002</v>
      </c>
      <c r="L395" t="s">
        <v>420</v>
      </c>
      <c r="M395">
        <v>2004</v>
      </c>
      <c r="O395" s="3">
        <v>1</v>
      </c>
      <c r="P395" s="3" t="s">
        <v>651</v>
      </c>
      <c r="T395" s="3">
        <v>10</v>
      </c>
      <c r="V395" s="3">
        <v>5.9</v>
      </c>
      <c r="X395" s="3">
        <v>46.65</v>
      </c>
      <c r="Y395" s="67">
        <v>6.2500000000000003E-3</v>
      </c>
      <c r="Z395" s="6">
        <f t="shared" si="63"/>
        <v>62.5</v>
      </c>
      <c r="AD395" s="3">
        <v>1755</v>
      </c>
      <c r="AE395" s="3">
        <v>1820</v>
      </c>
      <c r="AF395" s="3">
        <v>280</v>
      </c>
      <c r="AG395" s="3">
        <v>2526</v>
      </c>
      <c r="AH395" s="3">
        <v>3575</v>
      </c>
      <c r="AI395" s="84">
        <f t="shared" si="68"/>
        <v>0.9642857142857143</v>
      </c>
      <c r="AJ395" s="84">
        <f t="shared" si="54"/>
        <v>1263</v>
      </c>
      <c r="AK395" s="84">
        <f t="shared" si="55"/>
        <v>877.5</v>
      </c>
      <c r="AL395" s="84">
        <f t="shared" si="56"/>
        <v>910</v>
      </c>
      <c r="AM395" s="84">
        <f t="shared" si="57"/>
        <v>0.9642857142857143</v>
      </c>
    </row>
    <row r="396" spans="1:39" x14ac:dyDescent="0.25">
      <c r="A396" t="s">
        <v>216</v>
      </c>
      <c r="B396" t="s">
        <v>646</v>
      </c>
      <c r="C396" t="str">
        <f t="shared" si="73"/>
        <v>SWFOR-2004</v>
      </c>
      <c r="D396" t="s">
        <v>275</v>
      </c>
      <c r="E396" t="s">
        <v>771</v>
      </c>
      <c r="F396" t="s">
        <v>275</v>
      </c>
      <c r="G396" t="s">
        <v>771</v>
      </c>
      <c r="H396" t="s">
        <v>782</v>
      </c>
      <c r="I396" t="s">
        <v>781</v>
      </c>
      <c r="J396" t="s">
        <v>783</v>
      </c>
      <c r="K396" s="3">
        <v>0.30480000000000002</v>
      </c>
      <c r="L396" t="s">
        <v>419</v>
      </c>
      <c r="M396">
        <v>2004</v>
      </c>
      <c r="O396" s="3">
        <v>1</v>
      </c>
      <c r="P396" s="3" t="s">
        <v>651</v>
      </c>
      <c r="T396" s="3">
        <v>10</v>
      </c>
      <c r="V396" s="3">
        <v>5</v>
      </c>
      <c r="X396" s="3">
        <v>42.22</v>
      </c>
      <c r="Y396" s="67">
        <v>6.3E-3</v>
      </c>
      <c r="Z396" s="6">
        <f t="shared" si="63"/>
        <v>63</v>
      </c>
      <c r="AD396" s="3">
        <v>1011</v>
      </c>
      <c r="AE396" s="3">
        <v>1005</v>
      </c>
      <c r="AF396" s="3">
        <v>147</v>
      </c>
      <c r="AG396" s="3">
        <v>1447</v>
      </c>
      <c r="AH396" s="3">
        <v>2016</v>
      </c>
      <c r="AI396" s="84">
        <f t="shared" si="68"/>
        <v>1.0059701492537314</v>
      </c>
      <c r="AJ396" s="84">
        <f t="shared" si="54"/>
        <v>723.5</v>
      </c>
      <c r="AK396" s="84">
        <f t="shared" si="55"/>
        <v>505.5</v>
      </c>
      <c r="AL396" s="84">
        <f t="shared" si="56"/>
        <v>502.5</v>
      </c>
      <c r="AM396" s="84">
        <f t="shared" si="57"/>
        <v>1.0059701492537314</v>
      </c>
    </row>
    <row r="397" spans="1:39" x14ac:dyDescent="0.25">
      <c r="A397" t="s">
        <v>216</v>
      </c>
      <c r="B397" t="s">
        <v>646</v>
      </c>
      <c r="C397" t="str">
        <f t="shared" si="73"/>
        <v>SWFOR-2004</v>
      </c>
      <c r="D397" t="s">
        <v>275</v>
      </c>
      <c r="E397" t="s">
        <v>771</v>
      </c>
      <c r="F397" t="s">
        <v>275</v>
      </c>
      <c r="G397" t="s">
        <v>771</v>
      </c>
      <c r="H397" t="s">
        <v>782</v>
      </c>
      <c r="I397" t="s">
        <v>781</v>
      </c>
      <c r="J397" t="s">
        <v>783</v>
      </c>
      <c r="K397" s="3">
        <v>0.30480000000000002</v>
      </c>
      <c r="L397" t="s">
        <v>423</v>
      </c>
      <c r="M397">
        <v>2004</v>
      </c>
      <c r="O397" s="3">
        <v>1</v>
      </c>
      <c r="P397" s="3" t="s">
        <v>651</v>
      </c>
      <c r="T397" s="3">
        <v>10</v>
      </c>
      <c r="V397" s="3">
        <v>5.0999999999999996</v>
      </c>
      <c r="X397" s="3">
        <v>55.34</v>
      </c>
      <c r="Y397" s="67">
        <v>6.3499999999999997E-3</v>
      </c>
      <c r="Z397" s="6">
        <f t="shared" si="63"/>
        <v>63.5</v>
      </c>
      <c r="AD397" s="3">
        <v>1524</v>
      </c>
      <c r="AE397" s="3">
        <v>1362</v>
      </c>
      <c r="AF397" s="3">
        <v>204</v>
      </c>
      <c r="AG397" s="3">
        <v>1983</v>
      </c>
      <c r="AH397" s="3">
        <v>2886</v>
      </c>
      <c r="AI397" s="84">
        <f t="shared" si="68"/>
        <v>1.1189427312775331</v>
      </c>
      <c r="AJ397" s="84">
        <f t="shared" si="54"/>
        <v>991.5</v>
      </c>
      <c r="AK397" s="84">
        <f t="shared" si="55"/>
        <v>762</v>
      </c>
      <c r="AL397" s="84">
        <f t="shared" si="56"/>
        <v>681</v>
      </c>
      <c r="AM397" s="84">
        <f t="shared" si="57"/>
        <v>1.1189427312775331</v>
      </c>
    </row>
    <row r="398" spans="1:39" x14ac:dyDescent="0.25">
      <c r="A398" t="s">
        <v>216</v>
      </c>
      <c r="B398" t="s">
        <v>646</v>
      </c>
      <c r="C398" t="str">
        <f t="shared" si="73"/>
        <v>SWFOR-2004</v>
      </c>
      <c r="D398" t="s">
        <v>275</v>
      </c>
      <c r="E398" t="s">
        <v>771</v>
      </c>
      <c r="F398" t="s">
        <v>275</v>
      </c>
      <c r="G398" t="s">
        <v>771</v>
      </c>
      <c r="H398" t="s">
        <v>782</v>
      </c>
      <c r="I398" t="s">
        <v>781</v>
      </c>
      <c r="J398" t="s">
        <v>783</v>
      </c>
      <c r="K398" s="3">
        <v>0.30480000000000002</v>
      </c>
      <c r="L398" t="s">
        <v>424</v>
      </c>
      <c r="M398">
        <v>2004</v>
      </c>
      <c r="O398" s="3">
        <v>1</v>
      </c>
      <c r="P398" s="3" t="s">
        <v>651</v>
      </c>
      <c r="T398" s="3">
        <v>10</v>
      </c>
      <c r="V398" s="3">
        <v>5.4</v>
      </c>
      <c r="X398" s="3">
        <v>37.909999999999997</v>
      </c>
      <c r="Y398" s="67">
        <v>4.8999999999999998E-3</v>
      </c>
      <c r="Z398" s="6">
        <f t="shared" si="63"/>
        <v>49</v>
      </c>
      <c r="AD398" s="3">
        <v>1269</v>
      </c>
      <c r="AE398" s="3">
        <v>988</v>
      </c>
      <c r="AF398" s="3">
        <v>151</v>
      </c>
      <c r="AG398" s="3">
        <v>1825</v>
      </c>
      <c r="AH398" s="3">
        <v>2257</v>
      </c>
      <c r="AI398" s="84">
        <f t="shared" si="68"/>
        <v>1.284412955465587</v>
      </c>
      <c r="AJ398" s="84">
        <f t="shared" si="54"/>
        <v>912.5</v>
      </c>
      <c r="AK398" s="84">
        <f t="shared" si="55"/>
        <v>634.5</v>
      </c>
      <c r="AL398" s="84">
        <f t="shared" si="56"/>
        <v>494</v>
      </c>
      <c r="AM398" s="84">
        <f t="shared" si="57"/>
        <v>1.284412955465587</v>
      </c>
    </row>
    <row r="399" spans="1:39" x14ac:dyDescent="0.25">
      <c r="A399" t="s">
        <v>216</v>
      </c>
      <c r="B399" t="s">
        <v>647</v>
      </c>
      <c r="C399" t="str">
        <f t="shared" si="73"/>
        <v>SWMAR-2004</v>
      </c>
      <c r="D399" t="s">
        <v>278</v>
      </c>
      <c r="E399" t="s">
        <v>279</v>
      </c>
      <c r="F399" t="s">
        <v>278</v>
      </c>
      <c r="G399" t="s">
        <v>279</v>
      </c>
      <c r="H399" t="s">
        <v>782</v>
      </c>
      <c r="I399" t="s">
        <v>781</v>
      </c>
      <c r="J399" t="s">
        <v>783</v>
      </c>
      <c r="K399" s="3">
        <v>0.34834285714285712</v>
      </c>
      <c r="L399" t="s">
        <v>426</v>
      </c>
      <c r="M399">
        <v>2004</v>
      </c>
      <c r="O399" s="3">
        <v>1</v>
      </c>
      <c r="P399" s="3" t="s">
        <v>651</v>
      </c>
      <c r="T399" s="3">
        <v>10</v>
      </c>
      <c r="V399" s="3">
        <v>4.9000000000000004</v>
      </c>
      <c r="X399" s="3">
        <v>143.79</v>
      </c>
      <c r="Y399" s="67">
        <v>7.0000000000000001E-3</v>
      </c>
      <c r="Z399" s="6">
        <f t="shared" si="63"/>
        <v>70</v>
      </c>
      <c r="AD399" s="3">
        <v>1697</v>
      </c>
      <c r="AE399" s="3">
        <v>2878</v>
      </c>
      <c r="AF399" s="3">
        <v>656</v>
      </c>
      <c r="AG399" s="3">
        <v>7160</v>
      </c>
      <c r="AH399" s="3">
        <v>4575</v>
      </c>
      <c r="AI399" s="84">
        <f t="shared" si="68"/>
        <v>0.58964558721334259</v>
      </c>
      <c r="AJ399" s="84">
        <f t="shared" si="54"/>
        <v>3580</v>
      </c>
      <c r="AK399" s="84">
        <f t="shared" si="55"/>
        <v>848.5</v>
      </c>
      <c r="AL399" s="84">
        <f t="shared" si="56"/>
        <v>1439</v>
      </c>
      <c r="AM399" s="84">
        <f t="shared" si="57"/>
        <v>0.58964558721334259</v>
      </c>
    </row>
    <row r="400" spans="1:39" x14ac:dyDescent="0.25">
      <c r="A400" t="s">
        <v>216</v>
      </c>
      <c r="B400" t="s">
        <v>647</v>
      </c>
      <c r="C400" t="str">
        <f t="shared" si="73"/>
        <v>SWMAR-2016</v>
      </c>
      <c r="D400" t="s">
        <v>278</v>
      </c>
      <c r="E400" t="s">
        <v>279</v>
      </c>
      <c r="F400" t="s">
        <v>278</v>
      </c>
      <c r="G400" t="s">
        <v>279</v>
      </c>
      <c r="H400" t="s">
        <v>782</v>
      </c>
      <c r="I400" t="s">
        <v>781</v>
      </c>
      <c r="J400" t="s">
        <v>783</v>
      </c>
      <c r="K400" s="3">
        <v>0.34834285714285712</v>
      </c>
      <c r="L400" t="s">
        <v>426</v>
      </c>
      <c r="M400">
        <v>2016</v>
      </c>
      <c r="O400" s="3">
        <v>1</v>
      </c>
      <c r="P400" s="3" t="s">
        <v>651</v>
      </c>
      <c r="T400" s="3">
        <v>10</v>
      </c>
      <c r="V400" s="3">
        <v>5.6</v>
      </c>
      <c r="X400" s="3">
        <v>26.98</v>
      </c>
      <c r="Y400" s="67">
        <v>7.0000000000000001E-3</v>
      </c>
      <c r="Z400" s="6">
        <f t="shared" si="63"/>
        <v>70</v>
      </c>
      <c r="AD400" s="3">
        <v>733</v>
      </c>
      <c r="AE400" s="3">
        <v>1226</v>
      </c>
      <c r="AF400" s="3">
        <v>128</v>
      </c>
      <c r="AG400" s="3">
        <v>2552</v>
      </c>
      <c r="AH400" s="3">
        <v>1959</v>
      </c>
      <c r="AI400" s="84">
        <f t="shared" si="68"/>
        <v>0.5978792822185971</v>
      </c>
      <c r="AJ400" s="84">
        <f t="shared" si="54"/>
        <v>1276</v>
      </c>
      <c r="AK400" s="84">
        <f t="shared" si="55"/>
        <v>366.5</v>
      </c>
      <c r="AL400" s="84">
        <f t="shared" si="56"/>
        <v>613</v>
      </c>
      <c r="AM400" s="84">
        <f t="shared" si="57"/>
        <v>0.5978792822185971</v>
      </c>
    </row>
    <row r="401" spans="1:39" x14ac:dyDescent="0.25">
      <c r="A401" t="s">
        <v>216</v>
      </c>
      <c r="B401" t="s">
        <v>647</v>
      </c>
      <c r="C401" t="str">
        <f t="shared" si="73"/>
        <v>SWMAR-2016</v>
      </c>
      <c r="D401" t="s">
        <v>278</v>
      </c>
      <c r="E401" t="s">
        <v>279</v>
      </c>
      <c r="F401" t="s">
        <v>278</v>
      </c>
      <c r="G401" t="s">
        <v>279</v>
      </c>
      <c r="H401" t="s">
        <v>782</v>
      </c>
      <c r="I401" t="s">
        <v>781</v>
      </c>
      <c r="J401" t="s">
        <v>783</v>
      </c>
      <c r="K401" s="3">
        <v>0.34834285714285712</v>
      </c>
      <c r="L401" t="s">
        <v>160</v>
      </c>
      <c r="M401">
        <v>2016</v>
      </c>
      <c r="O401" s="3">
        <v>1</v>
      </c>
      <c r="P401" s="3" t="s">
        <v>651</v>
      </c>
      <c r="T401" s="3">
        <v>10</v>
      </c>
      <c r="V401" s="3">
        <v>5.8</v>
      </c>
      <c r="X401" s="3">
        <v>38.1</v>
      </c>
      <c r="Y401" s="67">
        <v>7.0000000000000001E-3</v>
      </c>
      <c r="Z401" s="6">
        <f t="shared" si="63"/>
        <v>70</v>
      </c>
      <c r="AD401" s="3">
        <v>1093</v>
      </c>
      <c r="AE401" s="3">
        <v>1679</v>
      </c>
      <c r="AF401" s="3">
        <v>200</v>
      </c>
      <c r="AG401" s="3">
        <v>3784</v>
      </c>
      <c r="AH401" s="3">
        <v>2772</v>
      </c>
      <c r="AI401" s="84">
        <f t="shared" si="68"/>
        <v>0.6509827278141751</v>
      </c>
      <c r="AJ401" s="84">
        <f t="shared" si="54"/>
        <v>1892</v>
      </c>
      <c r="AK401" s="84">
        <f t="shared" si="55"/>
        <v>546.5</v>
      </c>
      <c r="AL401" s="84">
        <f t="shared" si="56"/>
        <v>839.5</v>
      </c>
      <c r="AM401" s="84">
        <f t="shared" si="57"/>
        <v>0.6509827278141751</v>
      </c>
    </row>
    <row r="402" spans="1:39" x14ac:dyDescent="0.25">
      <c r="A402" t="s">
        <v>216</v>
      </c>
      <c r="B402" t="s">
        <v>647</v>
      </c>
      <c r="C402" t="str">
        <f t="shared" si="73"/>
        <v>SWMAR-2004</v>
      </c>
      <c r="D402" t="s">
        <v>278</v>
      </c>
      <c r="E402" t="s">
        <v>279</v>
      </c>
      <c r="F402" t="s">
        <v>278</v>
      </c>
      <c r="G402" t="s">
        <v>279</v>
      </c>
      <c r="H402" t="s">
        <v>782</v>
      </c>
      <c r="I402" t="s">
        <v>781</v>
      </c>
      <c r="J402" t="s">
        <v>783</v>
      </c>
      <c r="K402" s="3">
        <v>0.34834285714285712</v>
      </c>
      <c r="L402" t="s">
        <v>429</v>
      </c>
      <c r="M402">
        <v>2004</v>
      </c>
      <c r="O402" s="3">
        <v>1</v>
      </c>
      <c r="P402" s="3" t="s">
        <v>651</v>
      </c>
      <c r="T402" s="3">
        <v>10</v>
      </c>
      <c r="V402" s="3">
        <v>5.0999999999999996</v>
      </c>
      <c r="X402" s="3">
        <v>134.94</v>
      </c>
      <c r="Y402" s="67">
        <v>7.0000000000000001E-3</v>
      </c>
      <c r="Z402" s="6">
        <f t="shared" si="63"/>
        <v>70</v>
      </c>
      <c r="AD402" s="3">
        <v>1717</v>
      </c>
      <c r="AE402" s="3">
        <v>2627</v>
      </c>
      <c r="AF402" s="3">
        <v>400</v>
      </c>
      <c r="AG402" s="3">
        <v>8521</v>
      </c>
      <c r="AH402" s="3">
        <v>4344</v>
      </c>
      <c r="AI402" s="84">
        <f t="shared" si="68"/>
        <v>0.65359725923106204</v>
      </c>
      <c r="AJ402" s="84">
        <f t="shared" si="54"/>
        <v>4260.5</v>
      </c>
      <c r="AK402" s="84">
        <f t="shared" si="55"/>
        <v>858.5</v>
      </c>
      <c r="AL402" s="84">
        <f t="shared" si="56"/>
        <v>1313.5</v>
      </c>
      <c r="AM402" s="84">
        <f t="shared" si="57"/>
        <v>0.65359725923106204</v>
      </c>
    </row>
    <row r="403" spans="1:39" x14ac:dyDescent="0.25">
      <c r="A403" t="s">
        <v>216</v>
      </c>
      <c r="B403" t="s">
        <v>647</v>
      </c>
      <c r="C403" t="str">
        <f t="shared" si="73"/>
        <v>SWMAR-2004</v>
      </c>
      <c r="D403" t="s">
        <v>278</v>
      </c>
      <c r="E403" t="s">
        <v>279</v>
      </c>
      <c r="F403" t="s">
        <v>278</v>
      </c>
      <c r="G403" t="s">
        <v>279</v>
      </c>
      <c r="H403" t="s">
        <v>782</v>
      </c>
      <c r="I403" t="s">
        <v>781</v>
      </c>
      <c r="J403" t="s">
        <v>783</v>
      </c>
      <c r="K403" s="3">
        <v>0.34834285714285712</v>
      </c>
      <c r="L403" t="s">
        <v>160</v>
      </c>
      <c r="M403">
        <v>2004</v>
      </c>
      <c r="O403" s="3">
        <v>1</v>
      </c>
      <c r="P403" s="3" t="s">
        <v>651</v>
      </c>
      <c r="T403" s="3">
        <v>10</v>
      </c>
      <c r="V403" s="3">
        <v>4.8</v>
      </c>
      <c r="X403" s="3">
        <v>174.91</v>
      </c>
      <c r="Y403" s="67">
        <v>7.0000000000000001E-3</v>
      </c>
      <c r="Z403" s="6">
        <f t="shared" si="63"/>
        <v>70</v>
      </c>
      <c r="AD403" s="3">
        <v>2040</v>
      </c>
      <c r="AE403" s="3">
        <v>3120</v>
      </c>
      <c r="AF403" s="3">
        <v>397</v>
      </c>
      <c r="AG403" s="3">
        <v>8819</v>
      </c>
      <c r="AH403" s="3">
        <v>5160</v>
      </c>
      <c r="AI403" s="84">
        <f t="shared" si="68"/>
        <v>0.65384615384615385</v>
      </c>
      <c r="AJ403" s="84">
        <f t="shared" si="54"/>
        <v>4409.5</v>
      </c>
      <c r="AK403" s="84">
        <f t="shared" si="55"/>
        <v>1020</v>
      </c>
      <c r="AL403" s="84">
        <f t="shared" si="56"/>
        <v>1560</v>
      </c>
      <c r="AM403" s="84">
        <f t="shared" si="57"/>
        <v>0.65384615384615385</v>
      </c>
    </row>
    <row r="404" spans="1:39" x14ac:dyDescent="0.25">
      <c r="A404" t="s">
        <v>216</v>
      </c>
      <c r="B404" t="s">
        <v>647</v>
      </c>
      <c r="C404" t="str">
        <f t="shared" si="73"/>
        <v>SWMAR-2004</v>
      </c>
      <c r="D404" t="s">
        <v>278</v>
      </c>
      <c r="E404" t="s">
        <v>279</v>
      </c>
      <c r="F404" t="s">
        <v>278</v>
      </c>
      <c r="G404" t="s">
        <v>279</v>
      </c>
      <c r="H404" t="s">
        <v>782</v>
      </c>
      <c r="I404" t="s">
        <v>781</v>
      </c>
      <c r="J404" t="s">
        <v>783</v>
      </c>
      <c r="K404" s="3">
        <v>0.34834285714285712</v>
      </c>
      <c r="L404" t="s">
        <v>425</v>
      </c>
      <c r="M404">
        <v>2004</v>
      </c>
      <c r="O404" s="3">
        <v>1</v>
      </c>
      <c r="P404" s="3" t="s">
        <v>651</v>
      </c>
      <c r="T404" s="3">
        <v>10</v>
      </c>
      <c r="V404" s="3">
        <v>5</v>
      </c>
      <c r="X404" s="3">
        <v>110.68</v>
      </c>
      <c r="Y404" s="67">
        <v>7.0000000000000001E-3</v>
      </c>
      <c r="Z404" s="6">
        <f t="shared" si="63"/>
        <v>70</v>
      </c>
      <c r="AD404" s="3">
        <v>1367</v>
      </c>
      <c r="AE404" s="3">
        <v>2076</v>
      </c>
      <c r="AF404" s="3">
        <v>494</v>
      </c>
      <c r="AG404" s="3">
        <v>6275</v>
      </c>
      <c r="AH404" s="3">
        <v>3443</v>
      </c>
      <c r="AI404" s="84">
        <f t="shared" si="68"/>
        <v>0.65847784200385362</v>
      </c>
      <c r="AJ404" s="84">
        <f t="shared" si="54"/>
        <v>3137.5</v>
      </c>
      <c r="AK404" s="84">
        <f t="shared" si="55"/>
        <v>683.5</v>
      </c>
      <c r="AL404" s="84">
        <f t="shared" si="56"/>
        <v>1038</v>
      </c>
      <c r="AM404" s="84">
        <f t="shared" si="57"/>
        <v>0.65847784200385362</v>
      </c>
    </row>
    <row r="405" spans="1:39" x14ac:dyDescent="0.25">
      <c r="A405" t="s">
        <v>216</v>
      </c>
      <c r="B405" t="s">
        <v>647</v>
      </c>
      <c r="C405" t="str">
        <f t="shared" si="73"/>
        <v>SWMAR-2016</v>
      </c>
      <c r="D405" t="s">
        <v>278</v>
      </c>
      <c r="E405" t="s">
        <v>279</v>
      </c>
      <c r="F405" t="s">
        <v>278</v>
      </c>
      <c r="G405" t="s">
        <v>279</v>
      </c>
      <c r="H405" t="s">
        <v>782</v>
      </c>
      <c r="I405" t="s">
        <v>781</v>
      </c>
      <c r="J405" t="s">
        <v>783</v>
      </c>
      <c r="K405" s="3">
        <v>0.34834285714285712</v>
      </c>
      <c r="L405" t="s">
        <v>425</v>
      </c>
      <c r="M405">
        <v>2016</v>
      </c>
      <c r="O405" s="3">
        <v>1</v>
      </c>
      <c r="P405" s="3" t="s">
        <v>651</v>
      </c>
      <c r="T405" s="3">
        <v>10</v>
      </c>
      <c r="V405" s="3">
        <v>6</v>
      </c>
      <c r="X405" s="3">
        <v>12.44</v>
      </c>
      <c r="Y405" s="67">
        <v>7.0000000000000001E-3</v>
      </c>
      <c r="Z405" s="6">
        <f t="shared" si="63"/>
        <v>70</v>
      </c>
      <c r="AD405" s="3">
        <v>392</v>
      </c>
      <c r="AE405" s="3">
        <v>566</v>
      </c>
      <c r="AF405" s="3">
        <v>69</v>
      </c>
      <c r="AG405" s="3">
        <v>1284</v>
      </c>
      <c r="AH405" s="3">
        <v>958</v>
      </c>
      <c r="AI405" s="84">
        <f t="shared" si="68"/>
        <v>0.69257950530035339</v>
      </c>
      <c r="AJ405" s="84">
        <f t="shared" si="54"/>
        <v>642</v>
      </c>
      <c r="AK405" s="84">
        <f t="shared" si="55"/>
        <v>196</v>
      </c>
      <c r="AL405" s="84">
        <f t="shared" si="56"/>
        <v>283</v>
      </c>
      <c r="AM405" s="84">
        <f t="shared" si="57"/>
        <v>0.69257950530035339</v>
      </c>
    </row>
    <row r="406" spans="1:39" x14ac:dyDescent="0.25">
      <c r="A406" t="s">
        <v>216</v>
      </c>
      <c r="B406" t="s">
        <v>647</v>
      </c>
      <c r="C406" t="str">
        <f t="shared" si="73"/>
        <v>SWMAR-2016</v>
      </c>
      <c r="D406" t="s">
        <v>278</v>
      </c>
      <c r="E406" t="s">
        <v>279</v>
      </c>
      <c r="F406" t="s">
        <v>278</v>
      </c>
      <c r="G406" t="s">
        <v>279</v>
      </c>
      <c r="H406" t="s">
        <v>782</v>
      </c>
      <c r="I406" t="s">
        <v>781</v>
      </c>
      <c r="J406" t="s">
        <v>783</v>
      </c>
      <c r="K406" s="3">
        <v>0.34834285714285712</v>
      </c>
      <c r="L406" t="s">
        <v>429</v>
      </c>
      <c r="M406">
        <v>2016</v>
      </c>
      <c r="O406" s="3">
        <v>1</v>
      </c>
      <c r="P406" s="3" t="s">
        <v>651</v>
      </c>
      <c r="T406" s="3">
        <v>10</v>
      </c>
      <c r="V406" s="3">
        <v>5.8</v>
      </c>
      <c r="X406" s="3">
        <v>24.61</v>
      </c>
      <c r="Y406" s="67">
        <v>7.0000000000000001E-3</v>
      </c>
      <c r="Z406" s="6">
        <f t="shared" si="63"/>
        <v>70</v>
      </c>
      <c r="AD406" s="3">
        <v>847</v>
      </c>
      <c r="AE406" s="3">
        <v>1088</v>
      </c>
      <c r="AF406" s="3">
        <v>93</v>
      </c>
      <c r="AG406" s="3">
        <v>1880</v>
      </c>
      <c r="AH406" s="3">
        <v>1935</v>
      </c>
      <c r="AI406" s="84">
        <f t="shared" si="68"/>
        <v>0.77849264705882348</v>
      </c>
      <c r="AJ406" s="84">
        <f t="shared" si="54"/>
        <v>940</v>
      </c>
      <c r="AK406" s="84">
        <f t="shared" si="55"/>
        <v>423.5</v>
      </c>
      <c r="AL406" s="84">
        <f t="shared" si="56"/>
        <v>544</v>
      </c>
      <c r="AM406" s="84">
        <f t="shared" si="57"/>
        <v>0.77849264705882348</v>
      </c>
    </row>
    <row r="407" spans="1:39" x14ac:dyDescent="0.25">
      <c r="A407" t="s">
        <v>216</v>
      </c>
      <c r="B407" t="s">
        <v>647</v>
      </c>
      <c r="C407" t="str">
        <f t="shared" si="73"/>
        <v>SWMAR-2016</v>
      </c>
      <c r="D407" t="s">
        <v>278</v>
      </c>
      <c r="E407" t="s">
        <v>279</v>
      </c>
      <c r="F407" t="s">
        <v>278</v>
      </c>
      <c r="G407" t="s">
        <v>279</v>
      </c>
      <c r="H407" t="s">
        <v>782</v>
      </c>
      <c r="I407" t="s">
        <v>781</v>
      </c>
      <c r="J407" t="s">
        <v>783</v>
      </c>
      <c r="K407" s="3">
        <v>0.34834285714285712</v>
      </c>
      <c r="L407" t="s">
        <v>427</v>
      </c>
      <c r="M407">
        <v>2016</v>
      </c>
      <c r="O407" s="3">
        <v>1</v>
      </c>
      <c r="P407" s="3" t="s">
        <v>651</v>
      </c>
      <c r="T407" s="3">
        <v>10</v>
      </c>
      <c r="V407" s="3">
        <v>5.8</v>
      </c>
      <c r="X407" s="3">
        <v>27.09</v>
      </c>
      <c r="Y407" s="67">
        <v>7.0000000000000001E-3</v>
      </c>
      <c r="Z407" s="6">
        <f t="shared" si="63"/>
        <v>70</v>
      </c>
      <c r="AD407" s="3">
        <v>948</v>
      </c>
      <c r="AE407" s="3">
        <v>1215</v>
      </c>
      <c r="AF407" s="3">
        <v>135</v>
      </c>
      <c r="AG407" s="3">
        <v>2627</v>
      </c>
      <c r="AH407" s="3">
        <v>2163</v>
      </c>
      <c r="AI407" s="84">
        <f t="shared" si="68"/>
        <v>0.78024691358024689</v>
      </c>
      <c r="AJ407" s="84">
        <f t="shared" si="54"/>
        <v>1313.5</v>
      </c>
      <c r="AK407" s="84">
        <f t="shared" si="55"/>
        <v>474</v>
      </c>
      <c r="AL407" s="84">
        <f t="shared" si="56"/>
        <v>607.5</v>
      </c>
      <c r="AM407" s="84">
        <f t="shared" si="57"/>
        <v>0.78024691358024689</v>
      </c>
    </row>
    <row r="408" spans="1:39" x14ac:dyDescent="0.25">
      <c r="A408" t="s">
        <v>216</v>
      </c>
      <c r="B408" t="s">
        <v>647</v>
      </c>
      <c r="C408" t="str">
        <f t="shared" si="73"/>
        <v>SWMAR-2004</v>
      </c>
      <c r="D408" t="s">
        <v>278</v>
      </c>
      <c r="E408" t="s">
        <v>279</v>
      </c>
      <c r="F408" t="s">
        <v>278</v>
      </c>
      <c r="G408" t="s">
        <v>279</v>
      </c>
      <c r="H408" t="s">
        <v>782</v>
      </c>
      <c r="I408" t="s">
        <v>781</v>
      </c>
      <c r="J408" t="s">
        <v>783</v>
      </c>
      <c r="K408" s="3">
        <v>0.34834285714285712</v>
      </c>
      <c r="L408" t="s">
        <v>427</v>
      </c>
      <c r="M408">
        <v>2004</v>
      </c>
      <c r="O408" s="3">
        <v>1</v>
      </c>
      <c r="P408" s="3" t="s">
        <v>651</v>
      </c>
      <c r="T408" s="3">
        <v>10</v>
      </c>
      <c r="V408" s="3">
        <v>5</v>
      </c>
      <c r="X408" s="3">
        <v>141.68</v>
      </c>
      <c r="Y408" s="67">
        <v>7.0000000000000001E-3</v>
      </c>
      <c r="Z408" s="6">
        <f t="shared" si="63"/>
        <v>70</v>
      </c>
      <c r="AD408" s="3">
        <v>1962</v>
      </c>
      <c r="AE408" s="3">
        <v>2446</v>
      </c>
      <c r="AF408" s="3">
        <v>492</v>
      </c>
      <c r="AG408" s="3">
        <v>8277</v>
      </c>
      <c r="AH408" s="3">
        <v>4408</v>
      </c>
      <c r="AI408" s="84">
        <f t="shared" si="68"/>
        <v>0.80212591986917414</v>
      </c>
      <c r="AJ408" s="84">
        <f t="shared" si="54"/>
        <v>4138.5</v>
      </c>
      <c r="AK408" s="84">
        <f t="shared" si="55"/>
        <v>981</v>
      </c>
      <c r="AL408" s="84">
        <f t="shared" si="56"/>
        <v>1223</v>
      </c>
      <c r="AM408" s="84">
        <f t="shared" si="57"/>
        <v>0.80212591986917414</v>
      </c>
    </row>
    <row r="409" spans="1:39" x14ac:dyDescent="0.25">
      <c r="A409" t="s">
        <v>216</v>
      </c>
      <c r="B409" t="s">
        <v>647</v>
      </c>
      <c r="C409" t="str">
        <f t="shared" si="73"/>
        <v>SWMAR-2016</v>
      </c>
      <c r="D409" t="s">
        <v>278</v>
      </c>
      <c r="E409" t="s">
        <v>279</v>
      </c>
      <c r="F409" t="s">
        <v>278</v>
      </c>
      <c r="G409" t="s">
        <v>279</v>
      </c>
      <c r="H409" t="s">
        <v>782</v>
      </c>
      <c r="I409" t="s">
        <v>781</v>
      </c>
      <c r="J409" t="s">
        <v>783</v>
      </c>
      <c r="K409" s="3">
        <v>0.34834285714285712</v>
      </c>
      <c r="L409" t="s">
        <v>428</v>
      </c>
      <c r="M409">
        <v>2016</v>
      </c>
      <c r="O409" s="3">
        <v>1</v>
      </c>
      <c r="P409" s="3" t="s">
        <v>651</v>
      </c>
      <c r="T409" s="3">
        <v>10</v>
      </c>
      <c r="V409" s="3">
        <v>5.9</v>
      </c>
      <c r="X409" s="3">
        <v>31.74</v>
      </c>
      <c r="Y409" s="67">
        <v>7.0000000000000001E-3</v>
      </c>
      <c r="Z409" s="6">
        <f t="shared" si="63"/>
        <v>70</v>
      </c>
      <c r="AD409" s="3">
        <v>1287</v>
      </c>
      <c r="AE409" s="3">
        <v>1575</v>
      </c>
      <c r="AF409" s="3">
        <v>125</v>
      </c>
      <c r="AG409" s="3">
        <v>2343</v>
      </c>
      <c r="AH409" s="3">
        <v>2862</v>
      </c>
      <c r="AI409" s="84">
        <f t="shared" si="68"/>
        <v>0.81714285714285717</v>
      </c>
      <c r="AJ409" s="84">
        <f t="shared" si="54"/>
        <v>1171.5</v>
      </c>
      <c r="AK409" s="84">
        <f t="shared" si="55"/>
        <v>643.5</v>
      </c>
      <c r="AL409" s="84">
        <f t="shared" si="56"/>
        <v>787.5</v>
      </c>
      <c r="AM409" s="84">
        <f t="shared" si="57"/>
        <v>0.81714285714285717</v>
      </c>
    </row>
    <row r="410" spans="1:39" x14ac:dyDescent="0.25">
      <c r="A410" t="s">
        <v>216</v>
      </c>
      <c r="B410" t="s">
        <v>647</v>
      </c>
      <c r="C410" t="str">
        <f t="shared" si="73"/>
        <v>SWMAR-2004</v>
      </c>
      <c r="D410" t="s">
        <v>278</v>
      </c>
      <c r="E410" t="s">
        <v>279</v>
      </c>
      <c r="F410" t="s">
        <v>278</v>
      </c>
      <c r="G410" t="s">
        <v>279</v>
      </c>
      <c r="H410" t="s">
        <v>782</v>
      </c>
      <c r="I410" t="s">
        <v>781</v>
      </c>
      <c r="J410" t="s">
        <v>783</v>
      </c>
      <c r="K410" s="3">
        <v>0.34834285714285712</v>
      </c>
      <c r="L410" t="s">
        <v>430</v>
      </c>
      <c r="M410">
        <v>2004</v>
      </c>
      <c r="O410" s="3">
        <v>1</v>
      </c>
      <c r="P410" s="3" t="s">
        <v>651</v>
      </c>
      <c r="T410" s="3">
        <v>10</v>
      </c>
      <c r="V410" s="3">
        <v>5.3</v>
      </c>
      <c r="X410" s="3">
        <v>84.68</v>
      </c>
      <c r="Y410" s="67">
        <v>7.0000000000000001E-3</v>
      </c>
      <c r="Z410" s="6">
        <f t="shared" ref="Z410:Z440" si="74">Y410*10000</f>
        <v>70</v>
      </c>
      <c r="AD410" s="3">
        <v>1941</v>
      </c>
      <c r="AE410" s="3">
        <v>2288</v>
      </c>
      <c r="AF410" s="3">
        <v>269</v>
      </c>
      <c r="AG410" s="3">
        <v>4364</v>
      </c>
      <c r="AH410" s="3">
        <v>4229</v>
      </c>
      <c r="AI410" s="84">
        <f t="shared" ref="AI410:AI440" si="75">AD410/AE410</f>
        <v>0.84833916083916083</v>
      </c>
      <c r="AJ410" s="84">
        <f t="shared" ref="AJ410:AJ440" si="76">AG410/2</f>
        <v>2182</v>
      </c>
      <c r="AK410" s="84">
        <f t="shared" ref="AK410:AK440" si="77">AD410/2</f>
        <v>970.5</v>
      </c>
      <c r="AL410" s="84">
        <f t="shared" ref="AL410:AL440" si="78">AE410/2</f>
        <v>1144</v>
      </c>
      <c r="AM410" s="84">
        <f t="shared" ref="AM410:AM440" si="79">AK410/AL410</f>
        <v>0.84833916083916083</v>
      </c>
    </row>
    <row r="411" spans="1:39" x14ac:dyDescent="0.25">
      <c r="A411" t="s">
        <v>216</v>
      </c>
      <c r="B411" t="s">
        <v>647</v>
      </c>
      <c r="C411" t="str">
        <f t="shared" si="73"/>
        <v>SWMAR-2016</v>
      </c>
      <c r="D411" t="s">
        <v>278</v>
      </c>
      <c r="E411" t="s">
        <v>279</v>
      </c>
      <c r="F411" t="s">
        <v>278</v>
      </c>
      <c r="G411" t="s">
        <v>279</v>
      </c>
      <c r="H411" t="s">
        <v>782</v>
      </c>
      <c r="I411" t="s">
        <v>781</v>
      </c>
      <c r="J411" t="s">
        <v>783</v>
      </c>
      <c r="K411" s="3">
        <v>0.34834285714285712</v>
      </c>
      <c r="L411" t="s">
        <v>430</v>
      </c>
      <c r="M411">
        <v>2016</v>
      </c>
      <c r="O411" s="3">
        <v>1</v>
      </c>
      <c r="P411" s="3" t="s">
        <v>651</v>
      </c>
      <c r="T411" s="3">
        <v>10</v>
      </c>
      <c r="V411" s="3">
        <v>6.2</v>
      </c>
      <c r="X411" s="3">
        <v>21.95</v>
      </c>
      <c r="Y411" s="67">
        <v>7.0000000000000001E-3</v>
      </c>
      <c r="Z411" s="6">
        <f t="shared" si="74"/>
        <v>70</v>
      </c>
      <c r="AD411" s="3">
        <v>953</v>
      </c>
      <c r="AE411" s="3">
        <v>1113</v>
      </c>
      <c r="AF411" s="3">
        <v>96</v>
      </c>
      <c r="AG411" s="3">
        <v>1377</v>
      </c>
      <c r="AH411" s="3">
        <v>2066</v>
      </c>
      <c r="AI411" s="84">
        <f t="shared" si="75"/>
        <v>0.85624438454627139</v>
      </c>
      <c r="AJ411" s="84">
        <f t="shared" si="76"/>
        <v>688.5</v>
      </c>
      <c r="AK411" s="84">
        <f t="shared" si="77"/>
        <v>476.5</v>
      </c>
      <c r="AL411" s="84">
        <f t="shared" si="78"/>
        <v>556.5</v>
      </c>
      <c r="AM411" s="84">
        <f t="shared" si="79"/>
        <v>0.85624438454627139</v>
      </c>
    </row>
    <row r="412" spans="1:39" x14ac:dyDescent="0.25">
      <c r="A412" t="s">
        <v>216</v>
      </c>
      <c r="B412" t="s">
        <v>647</v>
      </c>
      <c r="C412" t="str">
        <f t="shared" si="73"/>
        <v>SWMAR-2004</v>
      </c>
      <c r="D412" t="s">
        <v>278</v>
      </c>
      <c r="E412" t="s">
        <v>279</v>
      </c>
      <c r="F412" t="s">
        <v>278</v>
      </c>
      <c r="G412" t="s">
        <v>279</v>
      </c>
      <c r="H412" t="s">
        <v>782</v>
      </c>
      <c r="I412" t="s">
        <v>781</v>
      </c>
      <c r="J412" t="s">
        <v>783</v>
      </c>
      <c r="K412" s="3">
        <v>0.34834285714285712</v>
      </c>
      <c r="L412" t="s">
        <v>428</v>
      </c>
      <c r="M412">
        <v>2004</v>
      </c>
      <c r="O412" s="3">
        <v>1</v>
      </c>
      <c r="P412" s="3" t="s">
        <v>651</v>
      </c>
      <c r="T412" s="3">
        <v>10</v>
      </c>
      <c r="V412" s="3">
        <v>5.3</v>
      </c>
      <c r="X412" s="3">
        <v>84.79</v>
      </c>
      <c r="Y412" s="67">
        <v>7.0000000000000001E-3</v>
      </c>
      <c r="Z412" s="6">
        <f t="shared" si="74"/>
        <v>70</v>
      </c>
      <c r="AD412" s="3">
        <v>1987</v>
      </c>
      <c r="AE412" s="3">
        <v>2175</v>
      </c>
      <c r="AF412" s="3">
        <v>376</v>
      </c>
      <c r="AG412" s="3">
        <v>4480</v>
      </c>
      <c r="AH412" s="3">
        <v>4162</v>
      </c>
      <c r="AI412" s="84">
        <f t="shared" si="75"/>
        <v>0.91356321839080457</v>
      </c>
      <c r="AJ412" s="84">
        <f t="shared" si="76"/>
        <v>2240</v>
      </c>
      <c r="AK412" s="84">
        <f t="shared" si="77"/>
        <v>993.5</v>
      </c>
      <c r="AL412" s="84">
        <f t="shared" si="78"/>
        <v>1087.5</v>
      </c>
      <c r="AM412" s="84">
        <f t="shared" si="79"/>
        <v>0.91356321839080457</v>
      </c>
    </row>
    <row r="413" spans="1:39" x14ac:dyDescent="0.25">
      <c r="A413" t="s">
        <v>207</v>
      </c>
      <c r="B413" t="s">
        <v>168</v>
      </c>
      <c r="C413" t="str">
        <f t="shared" si="73"/>
        <v>SWQ000-2016</v>
      </c>
      <c r="D413" t="s">
        <v>278</v>
      </c>
      <c r="E413" t="s">
        <v>279</v>
      </c>
      <c r="F413" t="s">
        <v>278</v>
      </c>
      <c r="G413" t="s">
        <v>279</v>
      </c>
      <c r="H413" t="s">
        <v>782</v>
      </c>
      <c r="I413" t="s">
        <v>781</v>
      </c>
      <c r="J413" t="s">
        <v>783</v>
      </c>
      <c r="K413" s="3">
        <v>0.43</v>
      </c>
      <c r="L413" t="s">
        <v>168</v>
      </c>
      <c r="M413">
        <v>2016</v>
      </c>
      <c r="O413" s="3">
        <v>1</v>
      </c>
      <c r="P413" s="3" t="s">
        <v>651</v>
      </c>
      <c r="Q413" s="3" t="s">
        <v>651</v>
      </c>
      <c r="R413" s="27"/>
      <c r="S413" s="27"/>
      <c r="T413" s="3">
        <v>10</v>
      </c>
      <c r="U413" s="27"/>
      <c r="V413" s="36">
        <v>6.2333333333333334</v>
      </c>
      <c r="W413" s="27"/>
      <c r="X413" s="14">
        <v>88.206666666666663</v>
      </c>
      <c r="Y413" s="3">
        <v>7.0000000000000001E-3</v>
      </c>
      <c r="Z413" s="6">
        <f t="shared" si="74"/>
        <v>70</v>
      </c>
      <c r="AA413" s="27"/>
      <c r="AB413" s="27"/>
      <c r="AC413" s="27"/>
      <c r="AD413" s="6">
        <v>1058</v>
      </c>
      <c r="AE413" s="6">
        <v>2636.6666666666665</v>
      </c>
      <c r="AF413" s="6">
        <v>439.33333333333331</v>
      </c>
      <c r="AG413" s="6">
        <v>10388</v>
      </c>
      <c r="AH413" s="3">
        <v>3694.6666666666665</v>
      </c>
      <c r="AI413" s="84">
        <f t="shared" si="75"/>
        <v>0.40126422250316057</v>
      </c>
      <c r="AJ413" s="84">
        <f t="shared" si="76"/>
        <v>5194</v>
      </c>
      <c r="AK413" s="84">
        <f t="shared" si="77"/>
        <v>529</v>
      </c>
      <c r="AL413" s="84">
        <f t="shared" si="78"/>
        <v>1318.3333333333333</v>
      </c>
      <c r="AM413" s="84">
        <f t="shared" si="79"/>
        <v>0.40126422250316057</v>
      </c>
    </row>
    <row r="414" spans="1:39" x14ac:dyDescent="0.25">
      <c r="A414" t="s">
        <v>207</v>
      </c>
      <c r="B414" t="s">
        <v>168</v>
      </c>
      <c r="C414" t="str">
        <f t="shared" si="73"/>
        <v>SWQ000-2013</v>
      </c>
      <c r="D414" t="s">
        <v>278</v>
      </c>
      <c r="E414" t="s">
        <v>279</v>
      </c>
      <c r="F414" t="s">
        <v>278</v>
      </c>
      <c r="G414" t="s">
        <v>279</v>
      </c>
      <c r="H414" t="s">
        <v>782</v>
      </c>
      <c r="I414" t="s">
        <v>781</v>
      </c>
      <c r="J414" t="s">
        <v>783</v>
      </c>
      <c r="K414" s="3">
        <v>0.60960000000000003</v>
      </c>
      <c r="L414" t="s">
        <v>168</v>
      </c>
      <c r="M414">
        <v>2013</v>
      </c>
      <c r="O414" s="3">
        <v>1</v>
      </c>
      <c r="P414" s="3" t="s">
        <v>651</v>
      </c>
      <c r="Q414" s="3" t="s">
        <v>651</v>
      </c>
      <c r="R414" s="27"/>
      <c r="S414" s="27"/>
      <c r="T414" s="3">
        <v>10</v>
      </c>
      <c r="U414" s="27"/>
      <c r="V414" s="36">
        <v>5.8</v>
      </c>
      <c r="W414" s="27"/>
      <c r="X414" s="14">
        <v>93.783333333333317</v>
      </c>
      <c r="Y414" s="3">
        <v>7.0000000000000001E-3</v>
      </c>
      <c r="Z414" s="6">
        <f t="shared" si="74"/>
        <v>70</v>
      </c>
      <c r="AA414" s="27"/>
      <c r="AB414" s="27"/>
      <c r="AC414" s="27"/>
      <c r="AD414" s="6">
        <v>888</v>
      </c>
      <c r="AE414" s="6">
        <v>1670.6666666666667</v>
      </c>
      <c r="AF414" s="6">
        <v>474</v>
      </c>
      <c r="AG414" s="6">
        <v>10828.333333333334</v>
      </c>
      <c r="AH414" s="3">
        <v>2558.666666666667</v>
      </c>
      <c r="AI414" s="84">
        <f t="shared" si="75"/>
        <v>0.53152434158020745</v>
      </c>
      <c r="AJ414" s="84">
        <f t="shared" si="76"/>
        <v>5414.166666666667</v>
      </c>
      <c r="AK414" s="84">
        <f t="shared" si="77"/>
        <v>444</v>
      </c>
      <c r="AL414" s="84">
        <f t="shared" si="78"/>
        <v>835.33333333333337</v>
      </c>
      <c r="AM414" s="84">
        <f t="shared" si="79"/>
        <v>0.53152434158020745</v>
      </c>
    </row>
    <row r="415" spans="1:39" x14ac:dyDescent="0.25">
      <c r="A415" t="s">
        <v>216</v>
      </c>
      <c r="B415" t="s">
        <v>648</v>
      </c>
      <c r="C415" t="str">
        <f t="shared" si="73"/>
        <v>SWTRA-2016</v>
      </c>
      <c r="D415" t="s">
        <v>770</v>
      </c>
      <c r="E415" t="s">
        <v>771</v>
      </c>
      <c r="F415" t="s">
        <v>770</v>
      </c>
      <c r="G415" t="s">
        <v>771</v>
      </c>
      <c r="H415" t="s">
        <v>782</v>
      </c>
      <c r="I415" t="s">
        <v>781</v>
      </c>
      <c r="J415" t="s">
        <v>783</v>
      </c>
      <c r="K415" s="3">
        <v>0.30480000000000002</v>
      </c>
      <c r="L415" t="s">
        <v>161</v>
      </c>
      <c r="M415">
        <v>2016</v>
      </c>
      <c r="O415" s="3">
        <v>1</v>
      </c>
      <c r="P415" s="3" t="s">
        <v>651</v>
      </c>
      <c r="T415" s="3">
        <v>10</v>
      </c>
      <c r="V415" s="3">
        <v>5.6</v>
      </c>
      <c r="X415" s="3">
        <v>31.63</v>
      </c>
      <c r="Y415" s="67">
        <v>7.0000000000000001E-3</v>
      </c>
      <c r="Z415" s="6">
        <f t="shared" si="74"/>
        <v>70</v>
      </c>
      <c r="AD415" s="3">
        <v>1020</v>
      </c>
      <c r="AE415" s="3">
        <v>1411</v>
      </c>
      <c r="AF415" s="3">
        <v>137</v>
      </c>
      <c r="AG415" s="3">
        <v>2370</v>
      </c>
      <c r="AH415" s="3">
        <v>2431</v>
      </c>
      <c r="AI415" s="84">
        <f t="shared" si="75"/>
        <v>0.72289156626506024</v>
      </c>
      <c r="AJ415" s="84">
        <f t="shared" si="76"/>
        <v>1185</v>
      </c>
      <c r="AK415" s="84">
        <f t="shared" si="77"/>
        <v>510</v>
      </c>
      <c r="AL415" s="84">
        <f t="shared" si="78"/>
        <v>705.5</v>
      </c>
      <c r="AM415" s="84">
        <f t="shared" si="79"/>
        <v>0.72289156626506024</v>
      </c>
    </row>
    <row r="416" spans="1:39" x14ac:dyDescent="0.25">
      <c r="A416" t="s">
        <v>216</v>
      </c>
      <c r="B416" t="s">
        <v>648</v>
      </c>
      <c r="C416" t="str">
        <f t="shared" si="73"/>
        <v>SWTRA-2016</v>
      </c>
      <c r="D416" t="s">
        <v>770</v>
      </c>
      <c r="E416" t="s">
        <v>771</v>
      </c>
      <c r="F416" t="s">
        <v>770</v>
      </c>
      <c r="G416" t="s">
        <v>771</v>
      </c>
      <c r="H416" t="s">
        <v>782</v>
      </c>
      <c r="I416" t="s">
        <v>781</v>
      </c>
      <c r="J416" t="s">
        <v>783</v>
      </c>
      <c r="K416" s="3">
        <v>0.30480000000000002</v>
      </c>
      <c r="L416" t="s">
        <v>432</v>
      </c>
      <c r="M416">
        <v>2016</v>
      </c>
      <c r="O416" s="3">
        <v>1</v>
      </c>
      <c r="P416" s="3" t="s">
        <v>651</v>
      </c>
      <c r="T416" s="3">
        <v>10</v>
      </c>
      <c r="V416" s="3">
        <v>5.4</v>
      </c>
      <c r="X416" s="3">
        <v>27.37</v>
      </c>
      <c r="Y416" s="67">
        <v>7.0000000000000001E-3</v>
      </c>
      <c r="Z416" s="6">
        <f t="shared" si="74"/>
        <v>70</v>
      </c>
      <c r="AD416" s="3">
        <v>817</v>
      </c>
      <c r="AE416" s="3">
        <v>1123</v>
      </c>
      <c r="AF416" s="3">
        <v>116</v>
      </c>
      <c r="AG416" s="3">
        <v>1069</v>
      </c>
      <c r="AH416" s="3">
        <v>1940</v>
      </c>
      <c r="AI416" s="84">
        <f t="shared" si="75"/>
        <v>0.72751558325912735</v>
      </c>
      <c r="AJ416" s="84">
        <f t="shared" si="76"/>
        <v>534.5</v>
      </c>
      <c r="AK416" s="84">
        <f t="shared" si="77"/>
        <v>408.5</v>
      </c>
      <c r="AL416" s="84">
        <f t="shared" si="78"/>
        <v>561.5</v>
      </c>
      <c r="AM416" s="84">
        <f t="shared" si="79"/>
        <v>0.72751558325912735</v>
      </c>
    </row>
    <row r="417" spans="1:48" x14ac:dyDescent="0.25">
      <c r="A417" t="s">
        <v>216</v>
      </c>
      <c r="B417" t="s">
        <v>648</v>
      </c>
      <c r="C417" t="str">
        <f t="shared" si="73"/>
        <v>SWTRA-2016</v>
      </c>
      <c r="D417" t="s">
        <v>770</v>
      </c>
      <c r="E417" t="s">
        <v>771</v>
      </c>
      <c r="F417" t="s">
        <v>770</v>
      </c>
      <c r="G417" t="s">
        <v>771</v>
      </c>
      <c r="H417" t="s">
        <v>782</v>
      </c>
      <c r="I417" t="s">
        <v>781</v>
      </c>
      <c r="J417" t="s">
        <v>783</v>
      </c>
      <c r="K417" s="3">
        <v>0.30480000000000002</v>
      </c>
      <c r="L417" t="s">
        <v>431</v>
      </c>
      <c r="M417">
        <v>2016</v>
      </c>
      <c r="O417" s="3">
        <v>1</v>
      </c>
      <c r="P417" s="3" t="s">
        <v>651</v>
      </c>
      <c r="T417" s="3">
        <v>10</v>
      </c>
      <c r="V417" s="3">
        <v>5.2</v>
      </c>
      <c r="X417" s="3">
        <v>28.88</v>
      </c>
      <c r="Y417" s="67">
        <v>7.0000000000000001E-3</v>
      </c>
      <c r="Z417" s="6">
        <f t="shared" si="74"/>
        <v>70</v>
      </c>
      <c r="AD417" s="3">
        <v>932</v>
      </c>
      <c r="AE417" s="3">
        <v>1280</v>
      </c>
      <c r="AF417" s="3">
        <v>75</v>
      </c>
      <c r="AG417" s="3">
        <v>1286</v>
      </c>
      <c r="AH417" s="3">
        <v>2212</v>
      </c>
      <c r="AI417" s="84">
        <f t="shared" si="75"/>
        <v>0.72812500000000002</v>
      </c>
      <c r="AJ417" s="84">
        <f t="shared" si="76"/>
        <v>643</v>
      </c>
      <c r="AK417" s="84">
        <f t="shared" si="77"/>
        <v>466</v>
      </c>
      <c r="AL417" s="84">
        <f t="shared" si="78"/>
        <v>640</v>
      </c>
      <c r="AM417" s="84">
        <f t="shared" si="79"/>
        <v>0.72812500000000002</v>
      </c>
    </row>
    <row r="418" spans="1:48" x14ac:dyDescent="0.25">
      <c r="A418" t="s">
        <v>216</v>
      </c>
      <c r="B418" t="s">
        <v>648</v>
      </c>
      <c r="C418" t="str">
        <f t="shared" si="73"/>
        <v>SWTRA-2016</v>
      </c>
      <c r="D418" t="s">
        <v>770</v>
      </c>
      <c r="E418" t="s">
        <v>771</v>
      </c>
      <c r="F418" t="s">
        <v>770</v>
      </c>
      <c r="G418" t="s">
        <v>771</v>
      </c>
      <c r="H418" t="s">
        <v>782</v>
      </c>
      <c r="I418" t="s">
        <v>781</v>
      </c>
      <c r="J418" t="s">
        <v>783</v>
      </c>
      <c r="K418" s="3">
        <v>0.30480000000000002</v>
      </c>
      <c r="L418" t="s">
        <v>435</v>
      </c>
      <c r="M418">
        <v>2016</v>
      </c>
      <c r="O418" s="3">
        <v>1</v>
      </c>
      <c r="P418" s="3" t="s">
        <v>651</v>
      </c>
      <c r="T418" s="3">
        <v>10</v>
      </c>
      <c r="V418" s="3">
        <v>5.5</v>
      </c>
      <c r="X418" s="3">
        <v>26.12</v>
      </c>
      <c r="Y418" s="67">
        <v>7.0000000000000001E-3</v>
      </c>
      <c r="Z418" s="6">
        <f t="shared" si="74"/>
        <v>70</v>
      </c>
      <c r="AD418" s="3">
        <v>860</v>
      </c>
      <c r="AE418" s="3">
        <v>1179</v>
      </c>
      <c r="AF418" s="3">
        <v>95</v>
      </c>
      <c r="AG418" s="3">
        <v>1478</v>
      </c>
      <c r="AH418" s="3">
        <v>2039</v>
      </c>
      <c r="AI418" s="84">
        <f t="shared" si="75"/>
        <v>0.72943172179813398</v>
      </c>
      <c r="AJ418" s="84">
        <f t="shared" si="76"/>
        <v>739</v>
      </c>
      <c r="AK418" s="84">
        <f t="shared" si="77"/>
        <v>430</v>
      </c>
      <c r="AL418" s="84">
        <f t="shared" si="78"/>
        <v>589.5</v>
      </c>
      <c r="AM418" s="84">
        <f t="shared" si="79"/>
        <v>0.72943172179813398</v>
      </c>
    </row>
    <row r="419" spans="1:48" x14ac:dyDescent="0.25">
      <c r="A419" t="s">
        <v>216</v>
      </c>
      <c r="B419" t="s">
        <v>648</v>
      </c>
      <c r="C419" t="str">
        <f t="shared" si="73"/>
        <v>SWTRA-2004</v>
      </c>
      <c r="D419" t="s">
        <v>770</v>
      </c>
      <c r="E419" t="s">
        <v>771</v>
      </c>
      <c r="F419" t="s">
        <v>770</v>
      </c>
      <c r="G419" t="s">
        <v>771</v>
      </c>
      <c r="H419" t="s">
        <v>782</v>
      </c>
      <c r="I419" t="s">
        <v>781</v>
      </c>
      <c r="J419" t="s">
        <v>783</v>
      </c>
      <c r="K419" s="3">
        <v>0.30480000000000002</v>
      </c>
      <c r="L419" t="s">
        <v>434</v>
      </c>
      <c r="M419">
        <v>2004</v>
      </c>
      <c r="O419" s="3">
        <v>1</v>
      </c>
      <c r="P419" s="3" t="s">
        <v>651</v>
      </c>
      <c r="T419" s="3">
        <v>10</v>
      </c>
      <c r="V419" s="3">
        <v>4.9000000000000004</v>
      </c>
      <c r="X419" s="3">
        <v>98.94</v>
      </c>
      <c r="Y419" s="67">
        <v>7.0000000000000001E-3</v>
      </c>
      <c r="Z419" s="6">
        <f t="shared" si="74"/>
        <v>70</v>
      </c>
      <c r="AD419" s="3">
        <v>1677</v>
      </c>
      <c r="AE419" s="3">
        <v>2171</v>
      </c>
      <c r="AF419" s="3">
        <v>237</v>
      </c>
      <c r="AG419" s="3">
        <v>4102</v>
      </c>
      <c r="AH419" s="3">
        <v>3848</v>
      </c>
      <c r="AI419" s="84">
        <f t="shared" si="75"/>
        <v>0.77245508982035926</v>
      </c>
      <c r="AJ419" s="84">
        <f t="shared" si="76"/>
        <v>2051</v>
      </c>
      <c r="AK419" s="84">
        <f t="shared" si="77"/>
        <v>838.5</v>
      </c>
      <c r="AL419" s="84">
        <f t="shared" si="78"/>
        <v>1085.5</v>
      </c>
      <c r="AM419" s="84">
        <f t="shared" si="79"/>
        <v>0.77245508982035926</v>
      </c>
    </row>
    <row r="420" spans="1:48" x14ac:dyDescent="0.25">
      <c r="A420" t="s">
        <v>216</v>
      </c>
      <c r="B420" t="s">
        <v>648</v>
      </c>
      <c r="C420" t="str">
        <f t="shared" si="73"/>
        <v>SWTRA-2016</v>
      </c>
      <c r="D420" t="s">
        <v>770</v>
      </c>
      <c r="E420" t="s">
        <v>771</v>
      </c>
      <c r="F420" t="s">
        <v>770</v>
      </c>
      <c r="G420" t="s">
        <v>771</v>
      </c>
      <c r="H420" t="s">
        <v>782</v>
      </c>
      <c r="I420" t="s">
        <v>781</v>
      </c>
      <c r="J420" t="s">
        <v>783</v>
      </c>
      <c r="K420" s="3">
        <v>0.30480000000000002</v>
      </c>
      <c r="L420" t="s">
        <v>436</v>
      </c>
      <c r="M420">
        <v>2016</v>
      </c>
      <c r="O420" s="3">
        <v>1</v>
      </c>
      <c r="P420" s="3" t="s">
        <v>651</v>
      </c>
      <c r="T420" s="3">
        <v>10</v>
      </c>
      <c r="V420" s="3">
        <v>5.6</v>
      </c>
      <c r="X420" s="3">
        <v>28.29</v>
      </c>
      <c r="Y420" s="67">
        <v>7.0000000000000001E-3</v>
      </c>
      <c r="Z420" s="6">
        <f t="shared" si="74"/>
        <v>70</v>
      </c>
      <c r="AD420" s="3">
        <v>985</v>
      </c>
      <c r="AE420" s="3">
        <v>1241</v>
      </c>
      <c r="AF420" s="3">
        <v>114</v>
      </c>
      <c r="AG420" s="3">
        <v>1703</v>
      </c>
      <c r="AH420" s="3">
        <v>2226</v>
      </c>
      <c r="AI420" s="84">
        <f t="shared" si="75"/>
        <v>0.79371474617244153</v>
      </c>
      <c r="AJ420" s="84">
        <f t="shared" si="76"/>
        <v>851.5</v>
      </c>
      <c r="AK420" s="84">
        <f t="shared" si="77"/>
        <v>492.5</v>
      </c>
      <c r="AL420" s="84">
        <f t="shared" si="78"/>
        <v>620.5</v>
      </c>
      <c r="AM420" s="84">
        <f t="shared" si="79"/>
        <v>0.79371474617244153</v>
      </c>
    </row>
    <row r="421" spans="1:48" x14ac:dyDescent="0.25">
      <c r="A421" t="s">
        <v>216</v>
      </c>
      <c r="B421" t="s">
        <v>648</v>
      </c>
      <c r="C421" t="str">
        <f t="shared" si="73"/>
        <v>SWTRA-2004</v>
      </c>
      <c r="D421" t="s">
        <v>770</v>
      </c>
      <c r="E421" t="s">
        <v>771</v>
      </c>
      <c r="F421" t="s">
        <v>770</v>
      </c>
      <c r="G421" t="s">
        <v>771</v>
      </c>
      <c r="H421" t="s">
        <v>782</v>
      </c>
      <c r="I421" t="s">
        <v>781</v>
      </c>
      <c r="J421" t="s">
        <v>783</v>
      </c>
      <c r="K421" s="3">
        <v>0.30480000000000002</v>
      </c>
      <c r="L421" t="s">
        <v>161</v>
      </c>
      <c r="M421">
        <v>2004</v>
      </c>
      <c r="O421" s="3">
        <v>1</v>
      </c>
      <c r="P421" s="3" t="s">
        <v>651</v>
      </c>
      <c r="T421" s="3">
        <v>10</v>
      </c>
      <c r="V421" s="3">
        <v>4.9000000000000004</v>
      </c>
      <c r="X421" s="3">
        <v>98.47</v>
      </c>
      <c r="Y421" s="67">
        <v>7.0000000000000001E-3</v>
      </c>
      <c r="Z421" s="6">
        <f t="shared" si="74"/>
        <v>70</v>
      </c>
      <c r="AD421" s="3">
        <v>1432</v>
      </c>
      <c r="AE421" s="3">
        <v>1770</v>
      </c>
      <c r="AF421" s="3">
        <v>296</v>
      </c>
      <c r="AG421" s="3">
        <v>5068</v>
      </c>
      <c r="AH421" s="3">
        <v>3202</v>
      </c>
      <c r="AI421" s="84">
        <f t="shared" si="75"/>
        <v>0.80903954802259892</v>
      </c>
      <c r="AJ421" s="84">
        <f t="shared" si="76"/>
        <v>2534</v>
      </c>
      <c r="AK421" s="84">
        <f t="shared" si="77"/>
        <v>716</v>
      </c>
      <c r="AL421" s="84">
        <f t="shared" si="78"/>
        <v>885</v>
      </c>
      <c r="AM421" s="84">
        <f t="shared" si="79"/>
        <v>0.80903954802259892</v>
      </c>
    </row>
    <row r="422" spans="1:48" x14ac:dyDescent="0.25">
      <c r="A422" t="s">
        <v>216</v>
      </c>
      <c r="B422" t="s">
        <v>648</v>
      </c>
      <c r="C422" t="str">
        <f t="shared" si="73"/>
        <v>SWTRA-2016</v>
      </c>
      <c r="D422" t="s">
        <v>770</v>
      </c>
      <c r="E422" t="s">
        <v>771</v>
      </c>
      <c r="F422" t="s">
        <v>770</v>
      </c>
      <c r="G422" t="s">
        <v>771</v>
      </c>
      <c r="H422" t="s">
        <v>782</v>
      </c>
      <c r="I422" t="s">
        <v>781</v>
      </c>
      <c r="J422" t="s">
        <v>783</v>
      </c>
      <c r="K422" s="3">
        <v>0.30480000000000002</v>
      </c>
      <c r="L422" t="s">
        <v>434</v>
      </c>
      <c r="M422">
        <v>2016</v>
      </c>
      <c r="O422" s="3">
        <v>1</v>
      </c>
      <c r="P422" s="3" t="s">
        <v>651</v>
      </c>
      <c r="T422" s="3">
        <v>10</v>
      </c>
      <c r="V422" s="3">
        <v>5.3</v>
      </c>
      <c r="X422" s="3">
        <v>27.01</v>
      </c>
      <c r="Y422" s="67">
        <v>7.0000000000000001E-3</v>
      </c>
      <c r="Z422" s="6">
        <f t="shared" si="74"/>
        <v>70</v>
      </c>
      <c r="AD422" s="3">
        <v>881</v>
      </c>
      <c r="AE422" s="3">
        <v>1078</v>
      </c>
      <c r="AF422" s="3">
        <v>79</v>
      </c>
      <c r="AG422" s="3">
        <v>1301</v>
      </c>
      <c r="AH422" s="3">
        <v>1959</v>
      </c>
      <c r="AI422" s="84">
        <f t="shared" si="75"/>
        <v>0.81725417439703152</v>
      </c>
      <c r="AJ422" s="84">
        <f t="shared" si="76"/>
        <v>650.5</v>
      </c>
      <c r="AK422" s="84">
        <f t="shared" si="77"/>
        <v>440.5</v>
      </c>
      <c r="AL422" s="84">
        <f t="shared" si="78"/>
        <v>539</v>
      </c>
      <c r="AM422" s="84">
        <f t="shared" si="79"/>
        <v>0.81725417439703152</v>
      </c>
    </row>
    <row r="423" spans="1:48" x14ac:dyDescent="0.25">
      <c r="A423" t="s">
        <v>216</v>
      </c>
      <c r="B423" t="s">
        <v>648</v>
      </c>
      <c r="C423" t="str">
        <f t="shared" si="73"/>
        <v>SWTRA-2016</v>
      </c>
      <c r="D423" t="s">
        <v>770</v>
      </c>
      <c r="E423" t="s">
        <v>771</v>
      </c>
      <c r="F423" t="s">
        <v>770</v>
      </c>
      <c r="G423" t="s">
        <v>771</v>
      </c>
      <c r="H423" t="s">
        <v>782</v>
      </c>
      <c r="I423" t="s">
        <v>781</v>
      </c>
      <c r="J423" t="s">
        <v>783</v>
      </c>
      <c r="K423" s="3">
        <v>0.30480000000000002</v>
      </c>
      <c r="L423" t="s">
        <v>433</v>
      </c>
      <c r="M423">
        <v>2016</v>
      </c>
      <c r="O423" s="3">
        <v>1</v>
      </c>
      <c r="P423" s="3" t="s">
        <v>651</v>
      </c>
      <c r="T423" s="3">
        <v>10</v>
      </c>
      <c r="V423" s="3">
        <v>5.2</v>
      </c>
      <c r="X423" s="3">
        <v>22.29</v>
      </c>
      <c r="Y423" s="67">
        <v>7.0000000000000001E-3</v>
      </c>
      <c r="Z423" s="6">
        <f t="shared" si="74"/>
        <v>70</v>
      </c>
      <c r="AD423" s="3">
        <v>705</v>
      </c>
      <c r="AE423" s="3">
        <v>757</v>
      </c>
      <c r="AF423" s="3">
        <v>52</v>
      </c>
      <c r="AG423" s="3">
        <v>769</v>
      </c>
      <c r="AH423" s="3">
        <v>1462</v>
      </c>
      <c r="AI423" s="84">
        <f t="shared" si="75"/>
        <v>0.93130779392338181</v>
      </c>
      <c r="AJ423" s="84">
        <f t="shared" si="76"/>
        <v>384.5</v>
      </c>
      <c r="AK423" s="84">
        <f t="shared" si="77"/>
        <v>352.5</v>
      </c>
      <c r="AL423" s="84">
        <f t="shared" si="78"/>
        <v>378.5</v>
      </c>
      <c r="AM423" s="84">
        <f t="shared" si="79"/>
        <v>0.93130779392338181</v>
      </c>
    </row>
    <row r="424" spans="1:48" x14ac:dyDescent="0.25">
      <c r="A424" t="s">
        <v>216</v>
      </c>
      <c r="B424" t="s">
        <v>648</v>
      </c>
      <c r="C424" t="str">
        <f t="shared" si="73"/>
        <v>SWTRA-2004</v>
      </c>
      <c r="D424" t="s">
        <v>770</v>
      </c>
      <c r="E424" t="s">
        <v>771</v>
      </c>
      <c r="F424" t="s">
        <v>770</v>
      </c>
      <c r="G424" t="s">
        <v>771</v>
      </c>
      <c r="H424" t="s">
        <v>782</v>
      </c>
      <c r="I424" t="s">
        <v>781</v>
      </c>
      <c r="J424" t="s">
        <v>783</v>
      </c>
      <c r="K424" s="3">
        <v>0.30480000000000002</v>
      </c>
      <c r="L424" t="s">
        <v>436</v>
      </c>
      <c r="M424">
        <v>2004</v>
      </c>
      <c r="O424" s="3">
        <v>1</v>
      </c>
      <c r="P424" s="3" t="s">
        <v>651</v>
      </c>
      <c r="T424" s="3">
        <v>10</v>
      </c>
      <c r="V424" s="3">
        <v>5</v>
      </c>
      <c r="X424" s="3">
        <v>72.73</v>
      </c>
      <c r="Y424" s="67">
        <v>6.4999999999999997E-3</v>
      </c>
      <c r="Z424" s="6">
        <f t="shared" si="74"/>
        <v>65</v>
      </c>
      <c r="AD424" s="3">
        <v>1447</v>
      </c>
      <c r="AE424" s="3">
        <v>1495</v>
      </c>
      <c r="AF424" s="3">
        <v>392</v>
      </c>
      <c r="AG424" s="3">
        <v>3202</v>
      </c>
      <c r="AH424" s="3">
        <v>2942</v>
      </c>
      <c r="AI424" s="84">
        <f t="shared" si="75"/>
        <v>0.96789297658862872</v>
      </c>
      <c r="AJ424" s="84">
        <f t="shared" si="76"/>
        <v>1601</v>
      </c>
      <c r="AK424" s="84">
        <f t="shared" si="77"/>
        <v>723.5</v>
      </c>
      <c r="AL424" s="84">
        <f t="shared" si="78"/>
        <v>747.5</v>
      </c>
      <c r="AM424" s="84">
        <f t="shared" si="79"/>
        <v>0.96789297658862872</v>
      </c>
    </row>
    <row r="425" spans="1:48" x14ac:dyDescent="0.25">
      <c r="A425" t="s">
        <v>216</v>
      </c>
      <c r="B425" t="s">
        <v>648</v>
      </c>
      <c r="C425" t="str">
        <f t="shared" si="73"/>
        <v>SWTRA-2004</v>
      </c>
      <c r="D425" t="s">
        <v>770</v>
      </c>
      <c r="E425" t="s">
        <v>771</v>
      </c>
      <c r="F425" t="s">
        <v>770</v>
      </c>
      <c r="G425" t="s">
        <v>771</v>
      </c>
      <c r="H425" t="s">
        <v>782</v>
      </c>
      <c r="I425" t="s">
        <v>781</v>
      </c>
      <c r="J425" t="s">
        <v>783</v>
      </c>
      <c r="K425" s="3">
        <v>0.30480000000000002</v>
      </c>
      <c r="L425" t="s">
        <v>431</v>
      </c>
      <c r="M425">
        <v>2004</v>
      </c>
      <c r="O425" s="3">
        <v>1</v>
      </c>
      <c r="P425" s="3" t="s">
        <v>651</v>
      </c>
      <c r="T425" s="3">
        <v>10</v>
      </c>
      <c r="V425" s="3">
        <v>4.7</v>
      </c>
      <c r="X425" s="3">
        <v>87.85</v>
      </c>
      <c r="Y425" s="67">
        <v>6.45E-3</v>
      </c>
      <c r="Z425" s="6">
        <f t="shared" si="74"/>
        <v>64.5</v>
      </c>
      <c r="AD425" s="3">
        <v>1396</v>
      </c>
      <c r="AE425" s="3">
        <v>1404</v>
      </c>
      <c r="AF425" s="3">
        <v>256</v>
      </c>
      <c r="AG425" s="3">
        <v>3837</v>
      </c>
      <c r="AH425" s="3">
        <v>2800</v>
      </c>
      <c r="AI425" s="84">
        <f t="shared" si="75"/>
        <v>0.99430199430199429</v>
      </c>
      <c r="AJ425" s="84">
        <f t="shared" si="76"/>
        <v>1918.5</v>
      </c>
      <c r="AK425" s="84">
        <f t="shared" si="77"/>
        <v>698</v>
      </c>
      <c r="AL425" s="84">
        <f t="shared" si="78"/>
        <v>702</v>
      </c>
      <c r="AM425" s="84">
        <f t="shared" si="79"/>
        <v>0.99430199430199429</v>
      </c>
    </row>
    <row r="426" spans="1:48" x14ac:dyDescent="0.25">
      <c r="A426" t="s">
        <v>216</v>
      </c>
      <c r="B426" t="s">
        <v>648</v>
      </c>
      <c r="C426" t="str">
        <f t="shared" si="73"/>
        <v>SWTRA-2004</v>
      </c>
      <c r="D426" t="s">
        <v>770</v>
      </c>
      <c r="E426" t="s">
        <v>771</v>
      </c>
      <c r="F426" t="s">
        <v>770</v>
      </c>
      <c r="G426" t="s">
        <v>771</v>
      </c>
      <c r="H426" t="s">
        <v>782</v>
      </c>
      <c r="I426" t="s">
        <v>781</v>
      </c>
      <c r="J426" t="s">
        <v>783</v>
      </c>
      <c r="K426" s="3">
        <v>0.30480000000000002</v>
      </c>
      <c r="L426" t="s">
        <v>432</v>
      </c>
      <c r="M426">
        <v>2004</v>
      </c>
      <c r="O426" s="3">
        <v>1</v>
      </c>
      <c r="P426" s="3" t="s">
        <v>651</v>
      </c>
      <c r="T426" s="3">
        <v>10</v>
      </c>
      <c r="V426" s="3">
        <v>4.7</v>
      </c>
      <c r="X426" s="3">
        <v>64.25</v>
      </c>
      <c r="Y426" s="67">
        <v>5.4000000000000003E-3</v>
      </c>
      <c r="Z426" s="6">
        <f t="shared" si="74"/>
        <v>54</v>
      </c>
      <c r="AD426" s="3">
        <v>1072</v>
      </c>
      <c r="AE426" s="3">
        <v>1039</v>
      </c>
      <c r="AF426" s="3">
        <v>108</v>
      </c>
      <c r="AG426" s="3">
        <v>2771</v>
      </c>
      <c r="AH426" s="3">
        <v>2111</v>
      </c>
      <c r="AI426" s="84">
        <f t="shared" si="75"/>
        <v>1.0317613089509143</v>
      </c>
      <c r="AJ426" s="84">
        <f t="shared" si="76"/>
        <v>1385.5</v>
      </c>
      <c r="AK426" s="84">
        <f t="shared" si="77"/>
        <v>536</v>
      </c>
      <c r="AL426" s="84">
        <f t="shared" si="78"/>
        <v>519.5</v>
      </c>
      <c r="AM426" s="84">
        <f t="shared" si="79"/>
        <v>1.0317613089509143</v>
      </c>
    </row>
    <row r="427" spans="1:48" x14ac:dyDescent="0.25">
      <c r="A427" t="s">
        <v>216</v>
      </c>
      <c r="B427" t="s">
        <v>648</v>
      </c>
      <c r="C427" t="str">
        <f t="shared" si="73"/>
        <v>SWTRA-2004</v>
      </c>
      <c r="D427" t="s">
        <v>770</v>
      </c>
      <c r="E427" t="s">
        <v>771</v>
      </c>
      <c r="F427" t="s">
        <v>770</v>
      </c>
      <c r="G427" t="s">
        <v>771</v>
      </c>
      <c r="H427" t="s">
        <v>782</v>
      </c>
      <c r="I427" t="s">
        <v>781</v>
      </c>
      <c r="J427" t="s">
        <v>783</v>
      </c>
      <c r="K427" s="3">
        <v>0.30480000000000002</v>
      </c>
      <c r="L427" t="s">
        <v>433</v>
      </c>
      <c r="M427">
        <v>2004</v>
      </c>
      <c r="O427" s="3">
        <v>1</v>
      </c>
      <c r="P427" s="3" t="s">
        <v>651</v>
      </c>
      <c r="T427" s="3">
        <v>10</v>
      </c>
      <c r="V427" s="3">
        <v>5.3</v>
      </c>
      <c r="X427" s="3">
        <v>49.89</v>
      </c>
      <c r="Y427" s="67">
        <v>6.2500000000000003E-3</v>
      </c>
      <c r="Z427" s="6">
        <f t="shared" si="74"/>
        <v>62.5</v>
      </c>
      <c r="AD427" s="3">
        <v>1448</v>
      </c>
      <c r="AE427" s="3">
        <v>1371</v>
      </c>
      <c r="AF427" s="3">
        <v>152</v>
      </c>
      <c r="AG427" s="3">
        <v>2181</v>
      </c>
      <c r="AH427" s="3">
        <v>2819</v>
      </c>
      <c r="AI427" s="84">
        <f t="shared" si="75"/>
        <v>1.0561633843909555</v>
      </c>
      <c r="AJ427" s="84">
        <f t="shared" si="76"/>
        <v>1090.5</v>
      </c>
      <c r="AK427" s="84">
        <f t="shared" si="77"/>
        <v>724</v>
      </c>
      <c r="AL427" s="84">
        <f t="shared" si="78"/>
        <v>685.5</v>
      </c>
      <c r="AM427" s="84">
        <f t="shared" si="79"/>
        <v>1.0561633843909555</v>
      </c>
    </row>
    <row r="428" spans="1:48" x14ac:dyDescent="0.25">
      <c r="A428" t="s">
        <v>216</v>
      </c>
      <c r="B428" t="s">
        <v>648</v>
      </c>
      <c r="C428" t="str">
        <f t="shared" si="73"/>
        <v>SWTRA-2004</v>
      </c>
      <c r="D428" t="s">
        <v>770</v>
      </c>
      <c r="E428" t="s">
        <v>771</v>
      </c>
      <c r="F428" t="s">
        <v>770</v>
      </c>
      <c r="G428" t="s">
        <v>771</v>
      </c>
      <c r="H428" t="s">
        <v>782</v>
      </c>
      <c r="I428" t="s">
        <v>781</v>
      </c>
      <c r="J428" t="s">
        <v>783</v>
      </c>
      <c r="K428" s="3">
        <v>0.30480000000000002</v>
      </c>
      <c r="L428" t="s">
        <v>435</v>
      </c>
      <c r="M428">
        <v>2004</v>
      </c>
      <c r="O428" s="3">
        <v>1</v>
      </c>
      <c r="P428" s="3" t="s">
        <v>651</v>
      </c>
      <c r="T428" s="3">
        <v>10</v>
      </c>
      <c r="V428" s="3">
        <v>5</v>
      </c>
      <c r="X428" s="3">
        <v>112.69</v>
      </c>
      <c r="Y428" s="67">
        <v>7.0000000000000001E-3</v>
      </c>
      <c r="Z428" s="6">
        <f t="shared" si="74"/>
        <v>70</v>
      </c>
      <c r="AD428" s="3">
        <v>2259</v>
      </c>
      <c r="AE428" s="3">
        <v>1954</v>
      </c>
      <c r="AF428" s="3">
        <v>402</v>
      </c>
      <c r="AG428" s="3">
        <v>5757</v>
      </c>
      <c r="AH428" s="3">
        <v>4213</v>
      </c>
      <c r="AI428" s="84">
        <f t="shared" si="75"/>
        <v>1.1560900716479017</v>
      </c>
      <c r="AJ428" s="84">
        <f t="shared" si="76"/>
        <v>2878.5</v>
      </c>
      <c r="AK428" s="84">
        <f t="shared" si="77"/>
        <v>1129.5</v>
      </c>
      <c r="AL428" s="84">
        <f t="shared" si="78"/>
        <v>977</v>
      </c>
      <c r="AM428" s="84">
        <f t="shared" si="79"/>
        <v>1.1560900716479017</v>
      </c>
    </row>
    <row r="429" spans="1:48" x14ac:dyDescent="0.25">
      <c r="A429" t="s">
        <v>208</v>
      </c>
      <c r="B429" t="s">
        <v>118</v>
      </c>
      <c r="C429" t="str">
        <f t="shared" si="73"/>
        <v>Terrapin Point-2009</v>
      </c>
      <c r="D429" t="s">
        <v>275</v>
      </c>
      <c r="E429" t="s">
        <v>771</v>
      </c>
      <c r="F429" t="s">
        <v>275</v>
      </c>
      <c r="G429" t="s">
        <v>771</v>
      </c>
      <c r="H429" t="s">
        <v>782</v>
      </c>
      <c r="I429" t="s">
        <v>781</v>
      </c>
      <c r="J429" t="s">
        <v>780</v>
      </c>
      <c r="K429" s="3">
        <v>1</v>
      </c>
      <c r="L429" t="s">
        <v>90</v>
      </c>
      <c r="M429">
        <v>2009</v>
      </c>
      <c r="N429" s="2">
        <v>39996</v>
      </c>
      <c r="O429" s="3">
        <v>1</v>
      </c>
      <c r="P429" s="3" t="s">
        <v>651</v>
      </c>
      <c r="Q429" s="3" t="s">
        <v>651</v>
      </c>
      <c r="R429" s="27"/>
      <c r="S429" s="27"/>
      <c r="T429" s="3">
        <v>10</v>
      </c>
      <c r="U429" s="27"/>
      <c r="V429" s="3">
        <v>5.0999999999999996</v>
      </c>
      <c r="W429" s="27"/>
      <c r="X429" s="3">
        <v>11.28</v>
      </c>
      <c r="Y429" s="3">
        <v>1.6750000000000001E-3</v>
      </c>
      <c r="Z429" s="6">
        <f t="shared" si="74"/>
        <v>16.75</v>
      </c>
      <c r="AA429" s="27"/>
      <c r="AB429" s="27"/>
      <c r="AC429" s="27"/>
      <c r="AD429" s="3">
        <v>506</v>
      </c>
      <c r="AE429" s="3">
        <v>165</v>
      </c>
      <c r="AF429" s="3">
        <v>72</v>
      </c>
      <c r="AG429" s="3">
        <v>377</v>
      </c>
      <c r="AH429" s="3">
        <v>671</v>
      </c>
      <c r="AI429" s="84">
        <f t="shared" si="75"/>
        <v>3.0666666666666669</v>
      </c>
      <c r="AJ429" s="84">
        <f t="shared" si="76"/>
        <v>188.5</v>
      </c>
      <c r="AK429" s="84">
        <f t="shared" si="77"/>
        <v>253</v>
      </c>
      <c r="AL429" s="84">
        <f t="shared" si="78"/>
        <v>82.5</v>
      </c>
      <c r="AM429" s="84">
        <f t="shared" si="79"/>
        <v>3.0666666666666669</v>
      </c>
      <c r="AN429" s="26"/>
      <c r="AO429" s="26"/>
      <c r="AP429" s="26"/>
      <c r="AQ429" s="26"/>
      <c r="AR429" s="26"/>
      <c r="AS429" s="26"/>
      <c r="AT429" s="26"/>
      <c r="AU429" s="26"/>
      <c r="AV429" t="s">
        <v>129</v>
      </c>
    </row>
    <row r="430" spans="1:48" x14ac:dyDescent="0.25">
      <c r="A430" t="s">
        <v>208</v>
      </c>
      <c r="B430" t="s">
        <v>118</v>
      </c>
      <c r="C430" t="str">
        <f t="shared" si="73"/>
        <v>Terrapin Point-2022</v>
      </c>
      <c r="D430" t="s">
        <v>275</v>
      </c>
      <c r="E430" t="s">
        <v>771</v>
      </c>
      <c r="F430" t="s">
        <v>275</v>
      </c>
      <c r="G430" t="s">
        <v>771</v>
      </c>
      <c r="H430" t="s">
        <v>782</v>
      </c>
      <c r="I430" t="s">
        <v>781</v>
      </c>
      <c r="J430" t="s">
        <v>780</v>
      </c>
      <c r="K430" s="3">
        <v>1</v>
      </c>
      <c r="L430" t="s">
        <v>90</v>
      </c>
      <c r="M430">
        <v>2022</v>
      </c>
      <c r="O430" s="3">
        <v>3</v>
      </c>
      <c r="P430" s="3">
        <v>3</v>
      </c>
      <c r="Q430" s="3" t="s">
        <v>628</v>
      </c>
      <c r="S430" s="3">
        <v>28</v>
      </c>
      <c r="T430" s="3">
        <v>71.12</v>
      </c>
      <c r="V430" s="3">
        <v>4.7</v>
      </c>
      <c r="W430" s="3">
        <v>0.02</v>
      </c>
      <c r="X430" s="3">
        <v>1.44</v>
      </c>
      <c r="Y430" s="67">
        <v>1E-3</v>
      </c>
      <c r="Z430" s="6">
        <f t="shared" si="74"/>
        <v>10</v>
      </c>
      <c r="AA430" s="3">
        <v>4.3</v>
      </c>
      <c r="AB430" s="25">
        <v>1.5</v>
      </c>
      <c r="AC430" s="3">
        <v>14.46</v>
      </c>
      <c r="AD430" s="3">
        <v>73</v>
      </c>
      <c r="AE430" s="3">
        <v>17</v>
      </c>
      <c r="AF430" s="3">
        <v>6</v>
      </c>
      <c r="AG430" s="3">
        <v>16</v>
      </c>
      <c r="AH430" s="3">
        <v>90</v>
      </c>
      <c r="AI430" s="84">
        <f t="shared" si="75"/>
        <v>4.2941176470588234</v>
      </c>
      <c r="AJ430" s="84">
        <f t="shared" si="76"/>
        <v>8</v>
      </c>
      <c r="AK430" s="84">
        <f t="shared" si="77"/>
        <v>36.5</v>
      </c>
      <c r="AL430" s="84">
        <f t="shared" si="78"/>
        <v>8.5</v>
      </c>
      <c r="AM430" s="84">
        <f t="shared" si="79"/>
        <v>4.2941176470588234</v>
      </c>
      <c r="AV430" t="s">
        <v>653</v>
      </c>
    </row>
    <row r="431" spans="1:48" x14ac:dyDescent="0.25">
      <c r="A431" t="s">
        <v>208</v>
      </c>
      <c r="B431" t="s">
        <v>118</v>
      </c>
      <c r="C431" t="str">
        <f t="shared" si="73"/>
        <v>Terrapin Point-2022</v>
      </c>
      <c r="D431" t="s">
        <v>275</v>
      </c>
      <c r="E431" t="s">
        <v>771</v>
      </c>
      <c r="F431" t="s">
        <v>275</v>
      </c>
      <c r="G431" t="s">
        <v>771</v>
      </c>
      <c r="H431" t="s">
        <v>782</v>
      </c>
      <c r="I431" t="s">
        <v>781</v>
      </c>
      <c r="J431" t="s">
        <v>780</v>
      </c>
      <c r="K431" s="3">
        <v>1</v>
      </c>
      <c r="L431" t="s">
        <v>90</v>
      </c>
      <c r="M431">
        <v>2022</v>
      </c>
      <c r="O431" s="3">
        <v>1</v>
      </c>
      <c r="P431" s="3" t="s">
        <v>651</v>
      </c>
      <c r="Q431" s="3" t="s">
        <v>608</v>
      </c>
      <c r="S431" s="3">
        <v>8</v>
      </c>
      <c r="T431" s="3">
        <v>20.32</v>
      </c>
      <c r="V431" s="3">
        <v>4.5999999999999996</v>
      </c>
      <c r="W431" s="3">
        <v>0.03</v>
      </c>
      <c r="X431" s="3">
        <v>2.88</v>
      </c>
      <c r="Y431" s="67">
        <v>2.8E-3</v>
      </c>
      <c r="Z431" s="6">
        <f t="shared" si="74"/>
        <v>28</v>
      </c>
      <c r="AA431" s="3">
        <v>3.5</v>
      </c>
      <c r="AB431" s="25">
        <v>1.5</v>
      </c>
      <c r="AC431" s="3">
        <v>8.65</v>
      </c>
      <c r="AD431" s="3">
        <v>148</v>
      </c>
      <c r="AE431" s="3">
        <v>32</v>
      </c>
      <c r="AF431" s="3">
        <v>21</v>
      </c>
      <c r="AG431" s="3">
        <v>13</v>
      </c>
      <c r="AH431" s="3">
        <v>180</v>
      </c>
      <c r="AI431" s="84">
        <f t="shared" si="75"/>
        <v>4.625</v>
      </c>
      <c r="AJ431" s="84">
        <f t="shared" si="76"/>
        <v>6.5</v>
      </c>
      <c r="AK431" s="84">
        <f t="shared" si="77"/>
        <v>74</v>
      </c>
      <c r="AL431" s="84">
        <f t="shared" si="78"/>
        <v>16</v>
      </c>
      <c r="AM431" s="84">
        <f t="shared" si="79"/>
        <v>4.625</v>
      </c>
      <c r="AV431" t="s">
        <v>653</v>
      </c>
    </row>
    <row r="432" spans="1:48" x14ac:dyDescent="0.25">
      <c r="A432" t="s">
        <v>208</v>
      </c>
      <c r="B432" t="s">
        <v>118</v>
      </c>
      <c r="C432" t="str">
        <f t="shared" si="73"/>
        <v>Terrapin Point-2022</v>
      </c>
      <c r="D432" t="s">
        <v>275</v>
      </c>
      <c r="E432" t="s">
        <v>771</v>
      </c>
      <c r="F432" t="s">
        <v>275</v>
      </c>
      <c r="G432" t="s">
        <v>771</v>
      </c>
      <c r="H432" t="s">
        <v>782</v>
      </c>
      <c r="I432" t="s">
        <v>781</v>
      </c>
      <c r="J432" t="s">
        <v>780</v>
      </c>
      <c r="K432" s="3">
        <v>1</v>
      </c>
      <c r="L432" t="s">
        <v>90</v>
      </c>
      <c r="M432">
        <v>2022</v>
      </c>
      <c r="O432" s="3">
        <v>2</v>
      </c>
      <c r="P432" s="3">
        <v>2</v>
      </c>
      <c r="Q432" s="3" t="s">
        <v>627</v>
      </c>
      <c r="S432" s="3">
        <v>12</v>
      </c>
      <c r="T432" s="3">
        <v>30.48</v>
      </c>
      <c r="V432" s="3">
        <v>4.5999999999999996</v>
      </c>
      <c r="W432" s="3">
        <v>0.01</v>
      </c>
      <c r="X432" s="3">
        <v>1.94</v>
      </c>
      <c r="Y432" s="67">
        <v>1.4E-3</v>
      </c>
      <c r="Z432" s="6">
        <f t="shared" si="74"/>
        <v>14</v>
      </c>
      <c r="AA432" s="3">
        <v>2.2999999999999998</v>
      </c>
      <c r="AB432" s="25">
        <v>1.5</v>
      </c>
      <c r="AC432" s="3">
        <v>6.33</v>
      </c>
      <c r="AD432" s="3">
        <v>102</v>
      </c>
      <c r="AE432" s="3">
        <v>21</v>
      </c>
      <c r="AF432" s="3">
        <v>8</v>
      </c>
      <c r="AG432" s="3">
        <v>11</v>
      </c>
      <c r="AH432" s="3">
        <v>123</v>
      </c>
      <c r="AI432" s="84">
        <f t="shared" si="75"/>
        <v>4.8571428571428568</v>
      </c>
      <c r="AJ432" s="84">
        <f t="shared" si="76"/>
        <v>5.5</v>
      </c>
      <c r="AK432" s="84">
        <f t="shared" si="77"/>
        <v>51</v>
      </c>
      <c r="AL432" s="84">
        <f t="shared" si="78"/>
        <v>10.5</v>
      </c>
      <c r="AM432" s="84">
        <f t="shared" si="79"/>
        <v>4.8571428571428568</v>
      </c>
      <c r="AV432" t="s">
        <v>653</v>
      </c>
    </row>
    <row r="433" spans="1:48" x14ac:dyDescent="0.25">
      <c r="A433" t="s">
        <v>208</v>
      </c>
      <c r="B433" t="s">
        <v>118</v>
      </c>
      <c r="C433" t="str">
        <f t="shared" si="73"/>
        <v>Terrapin Point-2022</v>
      </c>
      <c r="D433" t="s">
        <v>275</v>
      </c>
      <c r="E433" t="s">
        <v>771</v>
      </c>
      <c r="F433" t="s">
        <v>275</v>
      </c>
      <c r="G433" t="s">
        <v>771</v>
      </c>
      <c r="H433" t="s">
        <v>782</v>
      </c>
      <c r="I433" t="s">
        <v>781</v>
      </c>
      <c r="J433" t="s">
        <v>780</v>
      </c>
      <c r="K433" s="3">
        <v>1</v>
      </c>
      <c r="L433" t="s">
        <v>90</v>
      </c>
      <c r="M433">
        <v>2022</v>
      </c>
      <c r="O433" s="3">
        <v>3</v>
      </c>
      <c r="P433" s="3">
        <v>3</v>
      </c>
      <c r="Q433" s="3" t="s">
        <v>629</v>
      </c>
      <c r="S433" s="3">
        <v>34</v>
      </c>
      <c r="T433" s="3">
        <v>86.36</v>
      </c>
      <c r="V433" s="3">
        <v>5.0999999999999996</v>
      </c>
      <c r="W433" s="3">
        <v>0.01</v>
      </c>
      <c r="X433" s="3">
        <v>1.4</v>
      </c>
      <c r="Y433" s="67">
        <v>4.0000000000000002E-4</v>
      </c>
      <c r="Z433" s="6">
        <f t="shared" si="74"/>
        <v>4</v>
      </c>
      <c r="AA433" s="3">
        <v>0.9</v>
      </c>
      <c r="AB433" s="25">
        <v>1.5</v>
      </c>
      <c r="AC433" s="3">
        <v>13.43</v>
      </c>
      <c r="AD433" s="3">
        <v>96</v>
      </c>
      <c r="AE433" s="3">
        <v>18</v>
      </c>
      <c r="AF433" s="3">
        <v>8</v>
      </c>
      <c r="AG433" s="3">
        <v>14</v>
      </c>
      <c r="AH433" s="3">
        <v>114</v>
      </c>
      <c r="AI433" s="84">
        <f t="shared" si="75"/>
        <v>5.333333333333333</v>
      </c>
      <c r="AJ433" s="84">
        <f t="shared" si="76"/>
        <v>7</v>
      </c>
      <c r="AK433" s="84">
        <f t="shared" si="77"/>
        <v>48</v>
      </c>
      <c r="AL433" s="84">
        <f t="shared" si="78"/>
        <v>9</v>
      </c>
      <c r="AM433" s="84">
        <f t="shared" si="79"/>
        <v>5.333333333333333</v>
      </c>
      <c r="AV433" t="s">
        <v>653</v>
      </c>
    </row>
    <row r="434" spans="1:48" x14ac:dyDescent="0.25">
      <c r="A434" t="s">
        <v>208</v>
      </c>
      <c r="B434" t="s">
        <v>118</v>
      </c>
      <c r="C434" t="str">
        <f t="shared" si="73"/>
        <v>Terrapin Point-2022</v>
      </c>
      <c r="D434" t="s">
        <v>275</v>
      </c>
      <c r="E434" t="s">
        <v>771</v>
      </c>
      <c r="F434" t="s">
        <v>275</v>
      </c>
      <c r="G434" t="s">
        <v>771</v>
      </c>
      <c r="H434" t="s">
        <v>782</v>
      </c>
      <c r="I434" t="s">
        <v>781</v>
      </c>
      <c r="J434" t="s">
        <v>780</v>
      </c>
      <c r="K434" s="3">
        <v>1</v>
      </c>
      <c r="L434" t="s">
        <v>90</v>
      </c>
      <c r="M434">
        <v>2022</v>
      </c>
      <c r="O434" s="3">
        <v>3</v>
      </c>
      <c r="P434" s="3">
        <v>3</v>
      </c>
      <c r="Q434" s="3" t="s">
        <v>630</v>
      </c>
      <c r="S434" s="3">
        <v>40</v>
      </c>
      <c r="T434" s="3">
        <v>101.6</v>
      </c>
      <c r="V434" s="3">
        <v>5</v>
      </c>
      <c r="W434" s="3">
        <v>0.02</v>
      </c>
      <c r="X434" s="3">
        <v>4.4000000000000004</v>
      </c>
      <c r="Y434" s="67">
        <v>5.0000000000000001E-4</v>
      </c>
      <c r="Z434" s="6">
        <f t="shared" si="74"/>
        <v>5</v>
      </c>
      <c r="AA434" s="3">
        <v>5.3</v>
      </c>
      <c r="AB434" s="25">
        <v>1.5</v>
      </c>
      <c r="AC434" s="3">
        <v>11.46</v>
      </c>
      <c r="AD434" s="3">
        <v>316</v>
      </c>
      <c r="AE434" s="3">
        <v>45</v>
      </c>
      <c r="AF434" s="3">
        <v>12</v>
      </c>
      <c r="AG434" s="3">
        <v>25</v>
      </c>
      <c r="AH434" s="3">
        <v>361</v>
      </c>
      <c r="AI434" s="84">
        <f t="shared" si="75"/>
        <v>7.0222222222222221</v>
      </c>
      <c r="AJ434" s="84">
        <f t="shared" si="76"/>
        <v>12.5</v>
      </c>
      <c r="AK434" s="84">
        <f t="shared" si="77"/>
        <v>158</v>
      </c>
      <c r="AL434" s="84">
        <f t="shared" si="78"/>
        <v>22.5</v>
      </c>
      <c r="AM434" s="84">
        <f t="shared" si="79"/>
        <v>7.0222222222222221</v>
      </c>
      <c r="AN434" s="26"/>
      <c r="AO434" s="26"/>
      <c r="AP434" s="26"/>
      <c r="AQ434" s="26"/>
      <c r="AR434" s="26"/>
      <c r="AS434" s="26"/>
      <c r="AT434" s="26"/>
      <c r="AU434" s="26"/>
      <c r="AV434" t="s">
        <v>653</v>
      </c>
    </row>
    <row r="435" spans="1:48" x14ac:dyDescent="0.25">
      <c r="A435" t="s">
        <v>208</v>
      </c>
      <c r="B435" t="s">
        <v>244</v>
      </c>
      <c r="C435" t="str">
        <f t="shared" si="73"/>
        <v>Whalen/SEES3-2016</v>
      </c>
      <c r="D435" t="s">
        <v>275</v>
      </c>
      <c r="E435" t="s">
        <v>769</v>
      </c>
      <c r="F435" t="s">
        <v>275</v>
      </c>
      <c r="G435" t="s">
        <v>769</v>
      </c>
      <c r="H435" t="s">
        <v>778</v>
      </c>
      <c r="I435" t="s">
        <v>779</v>
      </c>
      <c r="J435" t="s">
        <v>780</v>
      </c>
      <c r="K435" s="3">
        <v>2.31</v>
      </c>
      <c r="L435" t="s">
        <v>91</v>
      </c>
      <c r="M435">
        <v>2016</v>
      </c>
      <c r="N435" s="2">
        <v>42549</v>
      </c>
      <c r="O435" s="3">
        <v>1</v>
      </c>
      <c r="P435" s="3" t="s">
        <v>651</v>
      </c>
      <c r="R435" s="27"/>
      <c r="S435" s="27"/>
      <c r="T435" s="3">
        <v>10</v>
      </c>
      <c r="U435" s="27"/>
      <c r="V435" s="14">
        <v>4.3150000000000004</v>
      </c>
      <c r="W435" s="27"/>
      <c r="X435" s="27"/>
      <c r="Y435" s="27"/>
      <c r="Z435" s="6">
        <f t="shared" si="74"/>
        <v>0</v>
      </c>
      <c r="AA435" s="6">
        <v>14.00884073786</v>
      </c>
      <c r="AB435" s="3">
        <v>6.3466808528713274</v>
      </c>
      <c r="AC435" s="6">
        <v>92.643158732701693</v>
      </c>
      <c r="AD435" s="14">
        <v>24.262614373333331</v>
      </c>
      <c r="AE435" s="6">
        <v>26.287537839999999</v>
      </c>
      <c r="AF435" s="14">
        <v>14.778099590716051</v>
      </c>
      <c r="AG435" s="6">
        <v>148.7558898868148</v>
      </c>
      <c r="AH435" s="3">
        <v>50.550152213333334</v>
      </c>
      <c r="AI435" s="84">
        <f t="shared" si="75"/>
        <v>0.92297021200724716</v>
      </c>
      <c r="AJ435" s="84">
        <f t="shared" si="76"/>
        <v>74.3779449434074</v>
      </c>
      <c r="AK435" s="84">
        <f t="shared" si="77"/>
        <v>12.131307186666666</v>
      </c>
      <c r="AL435" s="84">
        <f t="shared" si="78"/>
        <v>13.143768919999999</v>
      </c>
      <c r="AM435" s="84">
        <f t="shared" si="79"/>
        <v>0.92297021200724716</v>
      </c>
      <c r="AN435" s="26"/>
      <c r="AO435" s="26"/>
      <c r="AP435" s="26"/>
      <c r="AQ435" s="26"/>
      <c r="AR435" s="26"/>
      <c r="AS435" s="26"/>
      <c r="AT435" s="26"/>
      <c r="AU435" s="26"/>
    </row>
    <row r="436" spans="1:48" x14ac:dyDescent="0.25">
      <c r="A436" t="s">
        <v>208</v>
      </c>
      <c r="B436" t="s">
        <v>244</v>
      </c>
      <c r="C436" t="str">
        <f t="shared" si="73"/>
        <v>Whalen/SEES3-2009</v>
      </c>
      <c r="D436" t="s">
        <v>275</v>
      </c>
      <c r="E436" t="s">
        <v>769</v>
      </c>
      <c r="F436" t="s">
        <v>275</v>
      </c>
      <c r="G436" t="s">
        <v>769</v>
      </c>
      <c r="H436" t="s">
        <v>778</v>
      </c>
      <c r="I436" t="s">
        <v>779</v>
      </c>
      <c r="J436" t="s">
        <v>780</v>
      </c>
      <c r="K436" s="3">
        <v>2.31</v>
      </c>
      <c r="L436" t="s">
        <v>91</v>
      </c>
      <c r="M436">
        <v>2009</v>
      </c>
      <c r="N436" s="2">
        <v>39937</v>
      </c>
      <c r="O436" s="3">
        <v>1</v>
      </c>
      <c r="P436" s="3" t="s">
        <v>651</v>
      </c>
      <c r="Q436" s="3" t="s">
        <v>651</v>
      </c>
      <c r="T436" s="3">
        <v>10</v>
      </c>
      <c r="V436" s="3">
        <v>4.0999999999999996</v>
      </c>
      <c r="X436" s="3">
        <v>6.5674999999999999</v>
      </c>
      <c r="Y436" s="3">
        <v>2.7187499999999998E-3</v>
      </c>
      <c r="Z436" s="6">
        <f t="shared" si="74"/>
        <v>27.187499999999996</v>
      </c>
      <c r="AD436" s="3">
        <v>202</v>
      </c>
      <c r="AE436" s="3">
        <v>57</v>
      </c>
      <c r="AF436" s="3">
        <v>47.5</v>
      </c>
      <c r="AG436" s="3">
        <v>42.5</v>
      </c>
      <c r="AH436" s="3">
        <v>259</v>
      </c>
      <c r="AI436" s="84">
        <f t="shared" si="75"/>
        <v>3.5438596491228069</v>
      </c>
      <c r="AJ436" s="84">
        <f t="shared" si="76"/>
        <v>21.25</v>
      </c>
      <c r="AK436" s="84">
        <f t="shared" si="77"/>
        <v>101</v>
      </c>
      <c r="AL436" s="84">
        <f t="shared" si="78"/>
        <v>28.5</v>
      </c>
      <c r="AM436" s="84">
        <f t="shared" si="79"/>
        <v>3.5438596491228069</v>
      </c>
      <c r="AN436" s="26"/>
      <c r="AO436" s="26"/>
      <c r="AP436" s="26"/>
      <c r="AQ436" s="26"/>
      <c r="AR436" s="26"/>
      <c r="AS436" s="26"/>
      <c r="AT436" s="26"/>
      <c r="AU436" s="26"/>
      <c r="AV436" t="s">
        <v>129</v>
      </c>
    </row>
    <row r="437" spans="1:48" x14ac:dyDescent="0.25">
      <c r="A437" t="s">
        <v>208</v>
      </c>
      <c r="B437" t="s">
        <v>244</v>
      </c>
      <c r="C437" t="str">
        <f t="shared" si="73"/>
        <v>Whalen/SEES3-2022</v>
      </c>
      <c r="D437" t="s">
        <v>275</v>
      </c>
      <c r="E437" t="s">
        <v>769</v>
      </c>
      <c r="F437" t="s">
        <v>275</v>
      </c>
      <c r="G437" t="s">
        <v>769</v>
      </c>
      <c r="H437" t="s">
        <v>778</v>
      </c>
      <c r="I437" t="s">
        <v>779</v>
      </c>
      <c r="J437" t="s">
        <v>780</v>
      </c>
      <c r="K437" s="3">
        <v>2.31</v>
      </c>
      <c r="L437" t="s">
        <v>91</v>
      </c>
      <c r="M437">
        <v>2022</v>
      </c>
      <c r="O437" s="3">
        <v>1</v>
      </c>
      <c r="P437" s="3" t="s">
        <v>651</v>
      </c>
      <c r="Q437" s="3" t="s">
        <v>608</v>
      </c>
      <c r="S437" s="3">
        <v>5</v>
      </c>
      <c r="T437" s="3">
        <v>12.7</v>
      </c>
      <c r="V437" s="3">
        <v>4.5</v>
      </c>
      <c r="W437" s="3">
        <v>0.05</v>
      </c>
      <c r="X437" s="3">
        <v>3.91</v>
      </c>
      <c r="Y437" s="67">
        <v>5.2500000000000003E-3</v>
      </c>
      <c r="Z437" s="6">
        <f t="shared" si="74"/>
        <v>52.5</v>
      </c>
      <c r="AA437" s="3">
        <v>12.5</v>
      </c>
      <c r="AB437" s="25">
        <v>1.5</v>
      </c>
      <c r="AC437" s="3">
        <v>24.13</v>
      </c>
      <c r="AD437" s="3">
        <v>171</v>
      </c>
      <c r="AE437" s="3">
        <v>43</v>
      </c>
      <c r="AF437" s="3">
        <v>29</v>
      </c>
      <c r="AG437" s="3">
        <v>33</v>
      </c>
      <c r="AH437" s="3">
        <v>214</v>
      </c>
      <c r="AI437" s="84">
        <f t="shared" si="75"/>
        <v>3.9767441860465116</v>
      </c>
      <c r="AJ437" s="84">
        <f t="shared" si="76"/>
        <v>16.5</v>
      </c>
      <c r="AK437" s="84">
        <f t="shared" si="77"/>
        <v>85.5</v>
      </c>
      <c r="AL437" s="84">
        <f t="shared" si="78"/>
        <v>21.5</v>
      </c>
      <c r="AM437" s="84">
        <f t="shared" si="79"/>
        <v>3.9767441860465116</v>
      </c>
      <c r="AN437" s="26"/>
      <c r="AO437" s="26"/>
      <c r="AP437" s="26"/>
      <c r="AQ437" s="26"/>
      <c r="AR437" s="26"/>
      <c r="AS437" s="26"/>
      <c r="AT437" s="26"/>
      <c r="AU437" s="26"/>
      <c r="AV437" t="s">
        <v>653</v>
      </c>
    </row>
    <row r="438" spans="1:48" x14ac:dyDescent="0.25">
      <c r="A438" t="s">
        <v>208</v>
      </c>
      <c r="B438" t="s">
        <v>244</v>
      </c>
      <c r="C438" t="str">
        <f t="shared" si="73"/>
        <v>Whalen/SEES3-2022</v>
      </c>
      <c r="D438" t="s">
        <v>275</v>
      </c>
      <c r="E438" t="s">
        <v>769</v>
      </c>
      <c r="F438" t="s">
        <v>275</v>
      </c>
      <c r="G438" t="s">
        <v>769</v>
      </c>
      <c r="H438" t="s">
        <v>778</v>
      </c>
      <c r="I438" t="s">
        <v>779</v>
      </c>
      <c r="J438" t="s">
        <v>780</v>
      </c>
      <c r="K438" s="3">
        <v>2.31</v>
      </c>
      <c r="L438" t="s">
        <v>91</v>
      </c>
      <c r="M438">
        <v>2022</v>
      </c>
      <c r="O438" s="3">
        <v>2</v>
      </c>
      <c r="P438" s="3">
        <v>2</v>
      </c>
      <c r="Q438" s="3" t="s">
        <v>634</v>
      </c>
      <c r="S438" s="3">
        <v>10</v>
      </c>
      <c r="T438" s="3">
        <v>25.4</v>
      </c>
      <c r="V438" s="3">
        <v>4.5</v>
      </c>
      <c r="W438" s="3">
        <v>7.0000000000000007E-2</v>
      </c>
      <c r="X438" s="3">
        <v>3.94</v>
      </c>
      <c r="Y438" s="67">
        <v>2.2000000000000001E-3</v>
      </c>
      <c r="Z438" s="6">
        <f t="shared" si="74"/>
        <v>22</v>
      </c>
      <c r="AA438" s="3">
        <v>7.6</v>
      </c>
      <c r="AB438" s="25">
        <v>1.5</v>
      </c>
      <c r="AC438" s="3">
        <v>69.59</v>
      </c>
      <c r="AD438" s="3">
        <v>170</v>
      </c>
      <c r="AE438" s="3">
        <v>39</v>
      </c>
      <c r="AF438" s="3">
        <v>12</v>
      </c>
      <c r="AG438" s="3">
        <v>54</v>
      </c>
      <c r="AH438" s="3">
        <v>209</v>
      </c>
      <c r="AI438" s="84">
        <f t="shared" si="75"/>
        <v>4.3589743589743586</v>
      </c>
      <c r="AJ438" s="84">
        <f t="shared" si="76"/>
        <v>27</v>
      </c>
      <c r="AK438" s="84">
        <f t="shared" si="77"/>
        <v>85</v>
      </c>
      <c r="AL438" s="84">
        <f t="shared" si="78"/>
        <v>19.5</v>
      </c>
      <c r="AM438" s="84">
        <f t="shared" si="79"/>
        <v>4.3589743589743586</v>
      </c>
      <c r="AN438" s="26"/>
      <c r="AO438" s="26"/>
      <c r="AP438" s="26"/>
      <c r="AQ438" s="26"/>
      <c r="AR438" s="26"/>
      <c r="AS438" s="26"/>
      <c r="AT438" s="26"/>
      <c r="AU438" s="26"/>
      <c r="AV438" t="s">
        <v>653</v>
      </c>
    </row>
    <row r="439" spans="1:48" x14ac:dyDescent="0.25">
      <c r="A439" t="s">
        <v>208</v>
      </c>
      <c r="B439" t="s">
        <v>244</v>
      </c>
      <c r="C439" t="str">
        <f t="shared" si="73"/>
        <v>Whalen/SEES3-2009</v>
      </c>
      <c r="D439" t="s">
        <v>275</v>
      </c>
      <c r="E439" t="s">
        <v>769</v>
      </c>
      <c r="F439" t="s">
        <v>275</v>
      </c>
      <c r="G439" t="s">
        <v>769</v>
      </c>
      <c r="H439" t="s">
        <v>778</v>
      </c>
      <c r="I439" t="s">
        <v>779</v>
      </c>
      <c r="J439" t="s">
        <v>780</v>
      </c>
      <c r="K439" s="3">
        <v>2.31</v>
      </c>
      <c r="L439" t="s">
        <v>91</v>
      </c>
      <c r="M439">
        <v>2009</v>
      </c>
      <c r="N439" s="2">
        <v>39937</v>
      </c>
      <c r="O439" s="3">
        <v>2</v>
      </c>
      <c r="P439" s="3">
        <v>2</v>
      </c>
      <c r="Q439" s="3" t="s">
        <v>652</v>
      </c>
      <c r="T439" s="3">
        <v>50</v>
      </c>
      <c r="V439" s="3">
        <v>4.2</v>
      </c>
      <c r="X439" s="3">
        <v>8.9700000000000006</v>
      </c>
      <c r="Y439" s="67">
        <v>1.75E-3</v>
      </c>
      <c r="Z439" s="6">
        <f t="shared" si="74"/>
        <v>17.5</v>
      </c>
      <c r="AD439" s="3">
        <v>341</v>
      </c>
      <c r="AE439" s="3">
        <v>71</v>
      </c>
      <c r="AF439" s="3">
        <v>38</v>
      </c>
      <c r="AG439" s="3">
        <v>68</v>
      </c>
      <c r="AH439" s="3">
        <v>412</v>
      </c>
      <c r="AI439" s="84">
        <f t="shared" si="75"/>
        <v>4.802816901408451</v>
      </c>
      <c r="AJ439" s="84">
        <f t="shared" si="76"/>
        <v>34</v>
      </c>
      <c r="AK439" s="84">
        <f t="shared" si="77"/>
        <v>170.5</v>
      </c>
      <c r="AL439" s="84">
        <f t="shared" si="78"/>
        <v>35.5</v>
      </c>
      <c r="AM439" s="84">
        <f t="shared" si="79"/>
        <v>4.802816901408451</v>
      </c>
      <c r="AN439" s="26"/>
      <c r="AO439" s="26"/>
      <c r="AP439" s="26"/>
      <c r="AQ439" s="26"/>
      <c r="AR439" s="26"/>
      <c r="AS439" s="26"/>
      <c r="AT439" s="26"/>
      <c r="AU439" s="26"/>
      <c r="AV439" t="s">
        <v>129</v>
      </c>
    </row>
    <row r="440" spans="1:48" x14ac:dyDescent="0.25">
      <c r="A440" t="s">
        <v>208</v>
      </c>
      <c r="B440" t="s">
        <v>244</v>
      </c>
      <c r="C440" t="str">
        <f t="shared" si="73"/>
        <v>Whalen/SEES3-2022</v>
      </c>
      <c r="D440" t="s">
        <v>275</v>
      </c>
      <c r="E440" t="s">
        <v>769</v>
      </c>
      <c r="F440" t="s">
        <v>275</v>
      </c>
      <c r="G440" t="s">
        <v>769</v>
      </c>
      <c r="H440" t="s">
        <v>778</v>
      </c>
      <c r="I440" t="s">
        <v>779</v>
      </c>
      <c r="J440" t="s">
        <v>780</v>
      </c>
      <c r="K440" s="3">
        <v>2.31</v>
      </c>
      <c r="L440" t="s">
        <v>91</v>
      </c>
      <c r="M440">
        <v>2022</v>
      </c>
      <c r="O440" s="3">
        <v>2</v>
      </c>
      <c r="P440" s="3">
        <v>2</v>
      </c>
      <c r="Q440" s="3" t="s">
        <v>610</v>
      </c>
      <c r="S440" s="3">
        <v>20</v>
      </c>
      <c r="T440" s="3">
        <v>50.8</v>
      </c>
      <c r="V440" s="3">
        <v>4.8</v>
      </c>
      <c r="W440" s="3">
        <v>0.08</v>
      </c>
      <c r="X440" s="3">
        <v>12.79</v>
      </c>
      <c r="Y440" s="67">
        <v>2.3500000000000001E-3</v>
      </c>
      <c r="Z440" s="6">
        <f t="shared" si="74"/>
        <v>23.5</v>
      </c>
      <c r="AA440" s="3">
        <v>16.8</v>
      </c>
      <c r="AB440" s="25">
        <v>12.63</v>
      </c>
      <c r="AC440" s="3">
        <v>12.76</v>
      </c>
      <c r="AD440" s="3">
        <v>905</v>
      </c>
      <c r="AE440" s="3">
        <v>85</v>
      </c>
      <c r="AF440" s="3">
        <v>18</v>
      </c>
      <c r="AG440" s="3">
        <v>57</v>
      </c>
      <c r="AH440" s="3">
        <v>990</v>
      </c>
      <c r="AI440" s="84">
        <f t="shared" si="75"/>
        <v>10.647058823529411</v>
      </c>
      <c r="AJ440" s="84">
        <f t="shared" si="76"/>
        <v>28.5</v>
      </c>
      <c r="AK440" s="84">
        <f t="shared" si="77"/>
        <v>452.5</v>
      </c>
      <c r="AL440" s="84">
        <f t="shared" si="78"/>
        <v>42.5</v>
      </c>
      <c r="AM440" s="84">
        <f t="shared" si="79"/>
        <v>10.647058823529411</v>
      </c>
      <c r="AN440" s="26"/>
      <c r="AO440" s="26"/>
      <c r="AP440" s="26"/>
      <c r="AQ440" s="26"/>
      <c r="AR440" s="26"/>
      <c r="AS440" s="26"/>
      <c r="AT440" s="26"/>
      <c r="AU440" s="26"/>
      <c r="AV440" t="s">
        <v>129</v>
      </c>
    </row>
    <row r="454" spans="1:48" x14ac:dyDescent="0.25">
      <c r="A454" s="19" t="s">
        <v>216</v>
      </c>
      <c r="B454" s="19" t="s">
        <v>645</v>
      </c>
      <c r="C454" s="19" t="str">
        <f t="shared" ref="C454:C467" si="80">CONCATENATE(B454,"-",M454)</f>
        <v>PPTRA-2016</v>
      </c>
      <c r="D454" s="19" t="s">
        <v>770</v>
      </c>
      <c r="E454" s="19" t="s">
        <v>771</v>
      </c>
      <c r="F454" s="19" t="s">
        <v>770</v>
      </c>
      <c r="G454" s="19" t="s">
        <v>771</v>
      </c>
      <c r="H454" s="19" t="s">
        <v>784</v>
      </c>
      <c r="I454" s="19" t="s">
        <v>781</v>
      </c>
      <c r="J454" s="19" t="s">
        <v>783</v>
      </c>
      <c r="K454" s="85">
        <v>0.4789714285714286</v>
      </c>
      <c r="L454" s="19" t="s">
        <v>413</v>
      </c>
      <c r="M454" s="19">
        <v>2016</v>
      </c>
      <c r="N454" s="19"/>
      <c r="O454" s="85">
        <v>1</v>
      </c>
      <c r="P454" s="85" t="s">
        <v>651</v>
      </c>
      <c r="Q454" s="85"/>
      <c r="R454" s="85"/>
      <c r="S454" s="85"/>
      <c r="T454" s="85">
        <v>10</v>
      </c>
      <c r="U454" s="85"/>
      <c r="V454" s="85">
        <v>5.5</v>
      </c>
      <c r="W454" s="85"/>
      <c r="X454" s="85">
        <v>7.26</v>
      </c>
      <c r="Y454" s="86">
        <v>5.1500000000000001E-3</v>
      </c>
      <c r="Z454" s="87">
        <f t="shared" ref="Z454:Z467" si="81">Y454*10000</f>
        <v>51.5</v>
      </c>
      <c r="AA454" s="85"/>
      <c r="AB454" s="85"/>
      <c r="AC454" s="85"/>
      <c r="AD454" s="85">
        <v>221</v>
      </c>
      <c r="AE454" s="85">
        <v>342</v>
      </c>
      <c r="AF454" s="85">
        <v>115</v>
      </c>
      <c r="AG454" s="85">
        <v>307</v>
      </c>
      <c r="AH454" s="85">
        <v>563</v>
      </c>
      <c r="AI454" s="88">
        <f t="shared" ref="AI454:AI467" si="82">AD454/AE454</f>
        <v>0.64619883040935677</v>
      </c>
      <c r="AJ454" s="88"/>
      <c r="AK454" s="88"/>
      <c r="AL454" s="88"/>
      <c r="AM454" s="88"/>
      <c r="AN454" s="19"/>
      <c r="AO454" s="19"/>
      <c r="AP454" s="19"/>
      <c r="AQ454" s="19"/>
      <c r="AR454" s="19"/>
      <c r="AS454" s="19"/>
      <c r="AT454" s="19"/>
      <c r="AU454" s="19"/>
      <c r="AV454" s="19"/>
    </row>
    <row r="455" spans="1:48" x14ac:dyDescent="0.25">
      <c r="A455" s="19" t="s">
        <v>216</v>
      </c>
      <c r="B455" s="19" t="s">
        <v>645</v>
      </c>
      <c r="C455" s="19" t="str">
        <f t="shared" si="80"/>
        <v>PPTRA-2016</v>
      </c>
      <c r="D455" s="19" t="s">
        <v>770</v>
      </c>
      <c r="E455" s="19" t="s">
        <v>771</v>
      </c>
      <c r="F455" s="19" t="s">
        <v>770</v>
      </c>
      <c r="G455" s="19" t="s">
        <v>771</v>
      </c>
      <c r="H455" s="19" t="s">
        <v>784</v>
      </c>
      <c r="I455" s="19" t="s">
        <v>781</v>
      </c>
      <c r="J455" s="19" t="s">
        <v>783</v>
      </c>
      <c r="K455" s="85">
        <v>0.4789714285714286</v>
      </c>
      <c r="L455" s="19" t="s">
        <v>415</v>
      </c>
      <c r="M455" s="19">
        <v>2016</v>
      </c>
      <c r="N455" s="19"/>
      <c r="O455" s="85">
        <v>1</v>
      </c>
      <c r="P455" s="85" t="s">
        <v>651</v>
      </c>
      <c r="Q455" s="85"/>
      <c r="R455" s="85"/>
      <c r="S455" s="85"/>
      <c r="T455" s="85">
        <v>10</v>
      </c>
      <c r="U455" s="85"/>
      <c r="V455" s="85">
        <v>4.9000000000000004</v>
      </c>
      <c r="W455" s="85"/>
      <c r="X455" s="85">
        <v>27.12</v>
      </c>
      <c r="Y455" s="86">
        <v>7.0000000000000001E-3</v>
      </c>
      <c r="Z455" s="87">
        <f t="shared" si="81"/>
        <v>70</v>
      </c>
      <c r="AA455" s="85"/>
      <c r="AB455" s="85"/>
      <c r="AC455" s="85"/>
      <c r="AD455" s="85">
        <v>562</v>
      </c>
      <c r="AE455" s="85">
        <v>782</v>
      </c>
      <c r="AF455" s="85">
        <v>84</v>
      </c>
      <c r="AG455" s="85">
        <v>855</v>
      </c>
      <c r="AH455" s="85">
        <v>1344</v>
      </c>
      <c r="AI455" s="88">
        <f t="shared" si="82"/>
        <v>0.71867007672634275</v>
      </c>
      <c r="AJ455" s="88"/>
      <c r="AK455" s="88"/>
      <c r="AL455" s="88"/>
      <c r="AM455" s="88"/>
      <c r="AN455" s="19"/>
      <c r="AO455" s="19"/>
      <c r="AP455" s="19"/>
      <c r="AQ455" s="19"/>
      <c r="AR455" s="19"/>
      <c r="AS455" s="19"/>
      <c r="AT455" s="19"/>
      <c r="AU455" s="19"/>
      <c r="AV455" s="19"/>
    </row>
    <row r="456" spans="1:48" s="19" customFormat="1" x14ac:dyDescent="0.25">
      <c r="A456" s="19" t="s">
        <v>216</v>
      </c>
      <c r="B456" s="19" t="s">
        <v>645</v>
      </c>
      <c r="C456" s="19" t="str">
        <f t="shared" si="80"/>
        <v>PPTRA-2016</v>
      </c>
      <c r="D456" s="19" t="s">
        <v>770</v>
      </c>
      <c r="E456" s="19" t="s">
        <v>771</v>
      </c>
      <c r="F456" s="19" t="s">
        <v>770</v>
      </c>
      <c r="G456" s="19" t="s">
        <v>771</v>
      </c>
      <c r="H456" s="19" t="s">
        <v>784</v>
      </c>
      <c r="I456" s="19" t="s">
        <v>781</v>
      </c>
      <c r="J456" s="19" t="s">
        <v>783</v>
      </c>
      <c r="K456" s="85">
        <v>0.4789714285714286</v>
      </c>
      <c r="L456" s="19" t="s">
        <v>416</v>
      </c>
      <c r="M456" s="19">
        <v>2016</v>
      </c>
      <c r="O456" s="85">
        <v>1</v>
      </c>
      <c r="P456" s="85" t="s">
        <v>651</v>
      </c>
      <c r="Q456" s="85"/>
      <c r="R456" s="85"/>
      <c r="S456" s="85"/>
      <c r="T456" s="85">
        <v>10</v>
      </c>
      <c r="U456" s="85"/>
      <c r="V456" s="85">
        <v>5.0999999999999996</v>
      </c>
      <c r="W456" s="85"/>
      <c r="X456" s="85">
        <v>19.059999999999999</v>
      </c>
      <c r="Y456" s="86">
        <v>6.4999999999999997E-3</v>
      </c>
      <c r="Z456" s="87">
        <f t="shared" si="81"/>
        <v>65</v>
      </c>
      <c r="AA456" s="85"/>
      <c r="AB456" s="85"/>
      <c r="AC456" s="85"/>
      <c r="AD456" s="85">
        <v>421</v>
      </c>
      <c r="AE456" s="85">
        <v>573</v>
      </c>
      <c r="AF456" s="85">
        <v>63</v>
      </c>
      <c r="AG456" s="85">
        <v>698</v>
      </c>
      <c r="AH456" s="85">
        <v>994</v>
      </c>
      <c r="AI456" s="88">
        <f t="shared" si="82"/>
        <v>0.73472949389179754</v>
      </c>
      <c r="AJ456" s="88"/>
      <c r="AK456" s="88"/>
      <c r="AL456" s="88"/>
      <c r="AM456" s="88"/>
    </row>
    <row r="457" spans="1:48" x14ac:dyDescent="0.25">
      <c r="A457" s="19" t="s">
        <v>216</v>
      </c>
      <c r="B457" s="19" t="s">
        <v>645</v>
      </c>
      <c r="C457" s="19" t="str">
        <f t="shared" si="80"/>
        <v>PPTRA-2004</v>
      </c>
      <c r="D457" s="19" t="s">
        <v>770</v>
      </c>
      <c r="E457" s="19" t="s">
        <v>771</v>
      </c>
      <c r="F457" s="19" t="s">
        <v>770</v>
      </c>
      <c r="G457" s="19" t="s">
        <v>771</v>
      </c>
      <c r="H457" s="19" t="s">
        <v>784</v>
      </c>
      <c r="I457" s="19" t="s">
        <v>781</v>
      </c>
      <c r="J457" s="19" t="s">
        <v>783</v>
      </c>
      <c r="K457" s="85">
        <v>0.4789714285714286</v>
      </c>
      <c r="L457" s="19" t="s">
        <v>416</v>
      </c>
      <c r="M457" s="19">
        <v>2004</v>
      </c>
      <c r="N457" s="19"/>
      <c r="O457" s="85">
        <v>1</v>
      </c>
      <c r="P457" s="85" t="s">
        <v>651</v>
      </c>
      <c r="Q457" s="85"/>
      <c r="R457" s="85"/>
      <c r="S457" s="85"/>
      <c r="T457" s="85">
        <v>10</v>
      </c>
      <c r="U457" s="85"/>
      <c r="V457" s="85">
        <v>4.7</v>
      </c>
      <c r="W457" s="85"/>
      <c r="X457" s="85">
        <v>39.28</v>
      </c>
      <c r="Y457" s="86">
        <v>7.0000000000000001E-3</v>
      </c>
      <c r="Z457" s="87">
        <f t="shared" si="81"/>
        <v>70</v>
      </c>
      <c r="AA457" s="85"/>
      <c r="AB457" s="85"/>
      <c r="AC457" s="85"/>
      <c r="AD457" s="85">
        <v>858</v>
      </c>
      <c r="AE457" s="85">
        <v>1026</v>
      </c>
      <c r="AF457" s="85">
        <v>107</v>
      </c>
      <c r="AG457" s="85">
        <v>688</v>
      </c>
      <c r="AH457" s="85">
        <v>1884</v>
      </c>
      <c r="AI457" s="88">
        <f t="shared" si="82"/>
        <v>0.83625730994152048</v>
      </c>
      <c r="AJ457" s="88"/>
      <c r="AK457" s="88"/>
      <c r="AL457" s="88"/>
      <c r="AM457" s="88"/>
      <c r="AN457" s="19"/>
      <c r="AO457" s="19"/>
      <c r="AP457" s="19"/>
      <c r="AQ457" s="19"/>
      <c r="AR457" s="19"/>
      <c r="AS457" s="19"/>
      <c r="AT457" s="19"/>
      <c r="AU457" s="19"/>
      <c r="AV457" s="19"/>
    </row>
    <row r="458" spans="1:48" x14ac:dyDescent="0.25">
      <c r="A458" s="19" t="s">
        <v>216</v>
      </c>
      <c r="B458" s="19" t="s">
        <v>645</v>
      </c>
      <c r="C458" s="19" t="str">
        <f t="shared" si="80"/>
        <v>PPTRA-2004</v>
      </c>
      <c r="D458" s="19" t="s">
        <v>770</v>
      </c>
      <c r="E458" s="19" t="s">
        <v>771</v>
      </c>
      <c r="F458" s="19" t="s">
        <v>770</v>
      </c>
      <c r="G458" s="19" t="s">
        <v>771</v>
      </c>
      <c r="H458" s="19" t="s">
        <v>784</v>
      </c>
      <c r="I458" s="19" t="s">
        <v>781</v>
      </c>
      <c r="J458" s="19" t="s">
        <v>783</v>
      </c>
      <c r="K458" s="85">
        <v>0.4789714285714286</v>
      </c>
      <c r="L458" s="19" t="s">
        <v>414</v>
      </c>
      <c r="M458" s="19">
        <v>2004</v>
      </c>
      <c r="N458" s="19"/>
      <c r="O458" s="85">
        <v>1</v>
      </c>
      <c r="P458" s="85" t="s">
        <v>651</v>
      </c>
      <c r="Q458" s="85"/>
      <c r="R458" s="85"/>
      <c r="S458" s="85"/>
      <c r="T458" s="85">
        <v>10</v>
      </c>
      <c r="U458" s="85"/>
      <c r="V458" s="85">
        <v>4.8</v>
      </c>
      <c r="W458" s="85"/>
      <c r="X458" s="85">
        <v>18.510000000000002</v>
      </c>
      <c r="Y458" s="86">
        <v>5.6499999999999996E-3</v>
      </c>
      <c r="Z458" s="87">
        <f t="shared" si="81"/>
        <v>56.499999999999993</v>
      </c>
      <c r="AA458" s="85"/>
      <c r="AB458" s="85"/>
      <c r="AC458" s="85"/>
      <c r="AD458" s="85">
        <v>499</v>
      </c>
      <c r="AE458" s="85">
        <v>550</v>
      </c>
      <c r="AF458" s="85">
        <v>93</v>
      </c>
      <c r="AG458" s="85">
        <v>156</v>
      </c>
      <c r="AH458" s="85">
        <v>1049</v>
      </c>
      <c r="AI458" s="88">
        <f t="shared" si="82"/>
        <v>0.90727272727272723</v>
      </c>
      <c r="AJ458" s="88"/>
      <c r="AK458" s="88"/>
      <c r="AL458" s="88"/>
      <c r="AM458" s="88"/>
      <c r="AN458" s="19"/>
      <c r="AO458" s="19"/>
      <c r="AP458" s="19"/>
      <c r="AQ458" s="19"/>
      <c r="AR458" s="19"/>
      <c r="AS458" s="19"/>
      <c r="AT458" s="19"/>
      <c r="AU458" s="19"/>
      <c r="AV458" s="19"/>
    </row>
    <row r="459" spans="1:48" x14ac:dyDescent="0.25">
      <c r="A459" s="19" t="s">
        <v>216</v>
      </c>
      <c r="B459" s="19" t="s">
        <v>645</v>
      </c>
      <c r="C459" s="19" t="str">
        <f t="shared" si="80"/>
        <v>PPTRA-2016</v>
      </c>
      <c r="D459" s="19" t="s">
        <v>770</v>
      </c>
      <c r="E459" s="19" t="s">
        <v>771</v>
      </c>
      <c r="F459" s="19" t="s">
        <v>770</v>
      </c>
      <c r="G459" s="19" t="s">
        <v>771</v>
      </c>
      <c r="H459" s="19" t="s">
        <v>784</v>
      </c>
      <c r="I459" s="19" t="s">
        <v>781</v>
      </c>
      <c r="J459" s="19" t="s">
        <v>783</v>
      </c>
      <c r="K459" s="85">
        <v>0.4789714285714286</v>
      </c>
      <c r="L459" s="19" t="s">
        <v>417</v>
      </c>
      <c r="M459" s="19">
        <v>2016</v>
      </c>
      <c r="N459" s="19"/>
      <c r="O459" s="85">
        <v>1</v>
      </c>
      <c r="P459" s="85" t="s">
        <v>651</v>
      </c>
      <c r="Q459" s="85"/>
      <c r="R459" s="85"/>
      <c r="S459" s="85"/>
      <c r="T459" s="85">
        <v>10</v>
      </c>
      <c r="U459" s="85"/>
      <c r="V459" s="85">
        <v>5.2</v>
      </c>
      <c r="W459" s="85"/>
      <c r="X459" s="85">
        <v>15.2</v>
      </c>
      <c r="Y459" s="86">
        <v>6.4999999999999997E-3</v>
      </c>
      <c r="Z459" s="87">
        <f t="shared" si="81"/>
        <v>65</v>
      </c>
      <c r="AA459" s="85"/>
      <c r="AB459" s="85"/>
      <c r="AC459" s="85"/>
      <c r="AD459" s="85">
        <v>517</v>
      </c>
      <c r="AE459" s="85">
        <v>568</v>
      </c>
      <c r="AF459" s="85">
        <v>73</v>
      </c>
      <c r="AG459" s="85">
        <v>543</v>
      </c>
      <c r="AH459" s="85">
        <v>1085</v>
      </c>
      <c r="AI459" s="88">
        <f t="shared" si="82"/>
        <v>0.91021126760563376</v>
      </c>
      <c r="AJ459" s="88"/>
      <c r="AK459" s="88"/>
      <c r="AL459" s="88"/>
      <c r="AM459" s="88"/>
      <c r="AN459" s="19"/>
      <c r="AO459" s="19"/>
      <c r="AP459" s="19"/>
      <c r="AQ459" s="19"/>
      <c r="AR459" s="19"/>
      <c r="AS459" s="19"/>
      <c r="AT459" s="19"/>
      <c r="AU459" s="19"/>
      <c r="AV459" s="19"/>
    </row>
    <row r="460" spans="1:48" x14ac:dyDescent="0.25">
      <c r="A460" s="19" t="s">
        <v>216</v>
      </c>
      <c r="B460" s="19" t="s">
        <v>645</v>
      </c>
      <c r="C460" s="19" t="str">
        <f t="shared" si="80"/>
        <v>PPTRA-2016</v>
      </c>
      <c r="D460" s="19" t="s">
        <v>770</v>
      </c>
      <c r="E460" s="19" t="s">
        <v>771</v>
      </c>
      <c r="F460" s="19" t="s">
        <v>770</v>
      </c>
      <c r="G460" s="19" t="s">
        <v>771</v>
      </c>
      <c r="H460" s="19" t="s">
        <v>784</v>
      </c>
      <c r="I460" s="19" t="s">
        <v>781</v>
      </c>
      <c r="J460" s="19" t="s">
        <v>783</v>
      </c>
      <c r="K460" s="85">
        <v>0.4789714285714286</v>
      </c>
      <c r="L460" s="19" t="s">
        <v>412</v>
      </c>
      <c r="M460" s="19">
        <v>2016</v>
      </c>
      <c r="N460" s="19"/>
      <c r="O460" s="85">
        <v>1</v>
      </c>
      <c r="P460" s="85" t="s">
        <v>651</v>
      </c>
      <c r="Q460" s="85"/>
      <c r="R460" s="85"/>
      <c r="S460" s="85"/>
      <c r="T460" s="85">
        <v>10</v>
      </c>
      <c r="U460" s="85"/>
      <c r="V460" s="85">
        <v>5.2</v>
      </c>
      <c r="W460" s="85"/>
      <c r="X460" s="85">
        <v>13.3</v>
      </c>
      <c r="Y460" s="86">
        <v>6.3E-3</v>
      </c>
      <c r="Z460" s="87">
        <f t="shared" si="81"/>
        <v>63</v>
      </c>
      <c r="AA460" s="85"/>
      <c r="AB460" s="85"/>
      <c r="AC460" s="85"/>
      <c r="AD460" s="85">
        <v>382</v>
      </c>
      <c r="AE460" s="85">
        <v>382</v>
      </c>
      <c r="AF460" s="85">
        <v>75</v>
      </c>
      <c r="AG460" s="85">
        <v>337</v>
      </c>
      <c r="AH460" s="85">
        <v>764</v>
      </c>
      <c r="AI460" s="88">
        <f t="shared" si="82"/>
        <v>1</v>
      </c>
      <c r="AJ460" s="88"/>
      <c r="AK460" s="88"/>
      <c r="AL460" s="88"/>
      <c r="AM460" s="88"/>
      <c r="AN460" s="19"/>
      <c r="AO460" s="19"/>
      <c r="AP460" s="19"/>
      <c r="AQ460" s="19"/>
      <c r="AR460" s="19"/>
      <c r="AS460" s="19"/>
      <c r="AT460" s="19"/>
      <c r="AU460" s="19"/>
      <c r="AV460" s="19"/>
    </row>
    <row r="461" spans="1:48" x14ac:dyDescent="0.25">
      <c r="A461" s="19" t="s">
        <v>216</v>
      </c>
      <c r="B461" s="19" t="s">
        <v>645</v>
      </c>
      <c r="C461" s="19" t="str">
        <f t="shared" si="80"/>
        <v>PPTRA-2004</v>
      </c>
      <c r="D461" s="19" t="s">
        <v>770</v>
      </c>
      <c r="E461" s="19" t="s">
        <v>771</v>
      </c>
      <c r="F461" s="19" t="s">
        <v>770</v>
      </c>
      <c r="G461" s="19" t="s">
        <v>771</v>
      </c>
      <c r="H461" s="19" t="s">
        <v>784</v>
      </c>
      <c r="I461" s="19" t="s">
        <v>781</v>
      </c>
      <c r="J461" s="19" t="s">
        <v>783</v>
      </c>
      <c r="K461" s="85">
        <v>0.4789714285714286</v>
      </c>
      <c r="L461" s="19" t="s">
        <v>417</v>
      </c>
      <c r="M461" s="19">
        <v>2004</v>
      </c>
      <c r="N461" s="19"/>
      <c r="O461" s="85">
        <v>1</v>
      </c>
      <c r="P461" s="85" t="s">
        <v>651</v>
      </c>
      <c r="Q461" s="85"/>
      <c r="R461" s="85"/>
      <c r="S461" s="85"/>
      <c r="T461" s="85">
        <v>10</v>
      </c>
      <c r="U461" s="85"/>
      <c r="V461" s="85">
        <v>4.8</v>
      </c>
      <c r="W461" s="85"/>
      <c r="X461" s="85">
        <v>33.51</v>
      </c>
      <c r="Y461" s="86">
        <v>6.4000000000000003E-3</v>
      </c>
      <c r="Z461" s="87">
        <f t="shared" si="81"/>
        <v>64</v>
      </c>
      <c r="AA461" s="85"/>
      <c r="AB461" s="85"/>
      <c r="AC461" s="85"/>
      <c r="AD461" s="85">
        <v>941</v>
      </c>
      <c r="AE461" s="85">
        <v>924</v>
      </c>
      <c r="AF461" s="85">
        <v>113</v>
      </c>
      <c r="AG461" s="85">
        <v>410</v>
      </c>
      <c r="AH461" s="85">
        <v>1865</v>
      </c>
      <c r="AI461" s="88">
        <f t="shared" si="82"/>
        <v>1.0183982683982684</v>
      </c>
      <c r="AJ461" s="88"/>
      <c r="AK461" s="88"/>
      <c r="AL461" s="88"/>
      <c r="AM461" s="88"/>
      <c r="AN461" s="19"/>
      <c r="AO461" s="19"/>
      <c r="AP461" s="19"/>
      <c r="AQ461" s="19"/>
      <c r="AR461" s="19"/>
      <c r="AS461" s="19"/>
      <c r="AT461" s="19"/>
      <c r="AU461" s="19"/>
      <c r="AV461" s="19"/>
    </row>
    <row r="462" spans="1:48" x14ac:dyDescent="0.25">
      <c r="A462" s="19" t="s">
        <v>216</v>
      </c>
      <c r="B462" s="19" t="s">
        <v>645</v>
      </c>
      <c r="C462" s="19" t="str">
        <f t="shared" si="80"/>
        <v>PPTRA-2016</v>
      </c>
      <c r="D462" s="19" t="s">
        <v>770</v>
      </c>
      <c r="E462" s="19" t="s">
        <v>771</v>
      </c>
      <c r="F462" s="19" t="s">
        <v>770</v>
      </c>
      <c r="G462" s="19" t="s">
        <v>771</v>
      </c>
      <c r="H462" s="19" t="s">
        <v>784</v>
      </c>
      <c r="I462" s="19" t="s">
        <v>781</v>
      </c>
      <c r="J462" s="19" t="s">
        <v>783</v>
      </c>
      <c r="K462" s="85">
        <v>0.4789714285714286</v>
      </c>
      <c r="L462" s="19" t="s">
        <v>158</v>
      </c>
      <c r="M462" s="19">
        <v>2016</v>
      </c>
      <c r="N462" s="19"/>
      <c r="O462" s="85">
        <v>1</v>
      </c>
      <c r="P462" s="85" t="s">
        <v>651</v>
      </c>
      <c r="Q462" s="85"/>
      <c r="R462" s="85"/>
      <c r="S462" s="85"/>
      <c r="T462" s="85">
        <v>10</v>
      </c>
      <c r="U462" s="85"/>
      <c r="V462" s="85">
        <v>5.2</v>
      </c>
      <c r="W462" s="85"/>
      <c r="X462" s="85">
        <v>14.3</v>
      </c>
      <c r="Y462" s="86">
        <v>6.4000000000000003E-3</v>
      </c>
      <c r="Z462" s="87">
        <f t="shared" si="81"/>
        <v>64</v>
      </c>
      <c r="AA462" s="85"/>
      <c r="AB462" s="85"/>
      <c r="AC462" s="85"/>
      <c r="AD462" s="85">
        <v>393</v>
      </c>
      <c r="AE462" s="85">
        <v>382</v>
      </c>
      <c r="AF462" s="85">
        <v>93</v>
      </c>
      <c r="AG462" s="85">
        <v>265</v>
      </c>
      <c r="AH462" s="85">
        <v>775</v>
      </c>
      <c r="AI462" s="88">
        <f t="shared" si="82"/>
        <v>1.0287958115183247</v>
      </c>
      <c r="AJ462" s="88"/>
      <c r="AK462" s="88"/>
      <c r="AL462" s="88"/>
      <c r="AM462" s="88"/>
      <c r="AN462" s="19"/>
      <c r="AO462" s="19"/>
      <c r="AP462" s="19"/>
      <c r="AQ462" s="19"/>
      <c r="AR462" s="19"/>
      <c r="AS462" s="19"/>
      <c r="AT462" s="19"/>
      <c r="AU462" s="19"/>
      <c r="AV462" s="19"/>
    </row>
    <row r="463" spans="1:48" x14ac:dyDescent="0.25">
      <c r="A463" s="19" t="s">
        <v>216</v>
      </c>
      <c r="B463" s="19" t="s">
        <v>645</v>
      </c>
      <c r="C463" s="19" t="str">
        <f t="shared" si="80"/>
        <v>PPTRA-2016</v>
      </c>
      <c r="D463" s="19" t="s">
        <v>770</v>
      </c>
      <c r="E463" s="19" t="s">
        <v>771</v>
      </c>
      <c r="F463" s="19" t="s">
        <v>770</v>
      </c>
      <c r="G463" s="19" t="s">
        <v>771</v>
      </c>
      <c r="H463" s="19" t="s">
        <v>784</v>
      </c>
      <c r="I463" s="19" t="s">
        <v>781</v>
      </c>
      <c r="J463" s="19" t="s">
        <v>783</v>
      </c>
      <c r="K463" s="85">
        <v>0.4789714285714286</v>
      </c>
      <c r="L463" s="19" t="s">
        <v>414</v>
      </c>
      <c r="M463" s="19">
        <v>2016</v>
      </c>
      <c r="N463" s="19"/>
      <c r="O463" s="85">
        <v>1</v>
      </c>
      <c r="P463" s="85" t="s">
        <v>651</v>
      </c>
      <c r="Q463" s="85"/>
      <c r="R463" s="85"/>
      <c r="S463" s="85"/>
      <c r="T463" s="85">
        <v>10</v>
      </c>
      <c r="U463" s="85"/>
      <c r="V463" s="85">
        <v>5.6</v>
      </c>
      <c r="W463" s="85"/>
      <c r="X463" s="85">
        <v>6.36</v>
      </c>
      <c r="Y463" s="86">
        <v>5.2500000000000003E-3</v>
      </c>
      <c r="Z463" s="87">
        <f t="shared" si="81"/>
        <v>52.5</v>
      </c>
      <c r="AA463" s="85"/>
      <c r="AB463" s="85"/>
      <c r="AC463" s="85"/>
      <c r="AD463" s="85">
        <v>278</v>
      </c>
      <c r="AE463" s="85">
        <v>263</v>
      </c>
      <c r="AF463" s="85">
        <v>71</v>
      </c>
      <c r="AG463" s="85">
        <v>211</v>
      </c>
      <c r="AH463" s="85">
        <v>541</v>
      </c>
      <c r="AI463" s="88">
        <f t="shared" si="82"/>
        <v>1.0570342205323193</v>
      </c>
      <c r="AJ463" s="88"/>
      <c r="AK463" s="88"/>
      <c r="AL463" s="88"/>
      <c r="AM463" s="88"/>
      <c r="AN463" s="19"/>
      <c r="AO463" s="19"/>
      <c r="AP463" s="19"/>
      <c r="AQ463" s="19"/>
      <c r="AR463" s="19"/>
      <c r="AS463" s="19"/>
      <c r="AT463" s="19"/>
      <c r="AU463" s="19"/>
      <c r="AV463" s="19"/>
    </row>
    <row r="464" spans="1:48" x14ac:dyDescent="0.25">
      <c r="A464" s="19" t="s">
        <v>216</v>
      </c>
      <c r="B464" s="19" t="s">
        <v>645</v>
      </c>
      <c r="C464" s="19" t="str">
        <f t="shared" si="80"/>
        <v>PPTRA-2004</v>
      </c>
      <c r="D464" s="19" t="s">
        <v>770</v>
      </c>
      <c r="E464" s="19" t="s">
        <v>771</v>
      </c>
      <c r="F464" s="19" t="s">
        <v>770</v>
      </c>
      <c r="G464" s="19" t="s">
        <v>771</v>
      </c>
      <c r="H464" s="19" t="s">
        <v>784</v>
      </c>
      <c r="I464" s="19" t="s">
        <v>781</v>
      </c>
      <c r="J464" s="19" t="s">
        <v>783</v>
      </c>
      <c r="K464" s="85">
        <v>0.4789714285714286</v>
      </c>
      <c r="L464" s="19" t="s">
        <v>158</v>
      </c>
      <c r="M464" s="19">
        <v>2004</v>
      </c>
      <c r="N464" s="19"/>
      <c r="O464" s="85">
        <v>1</v>
      </c>
      <c r="P464" s="85" t="s">
        <v>651</v>
      </c>
      <c r="Q464" s="85"/>
      <c r="R464" s="85"/>
      <c r="S464" s="85"/>
      <c r="T464" s="85">
        <v>10</v>
      </c>
      <c r="U464" s="85"/>
      <c r="V464" s="85">
        <v>4.9000000000000004</v>
      </c>
      <c r="W464" s="85"/>
      <c r="X464" s="85">
        <v>23</v>
      </c>
      <c r="Y464" s="86">
        <v>6.1500000000000001E-3</v>
      </c>
      <c r="Z464" s="87">
        <f t="shared" si="81"/>
        <v>61.5</v>
      </c>
      <c r="AA464" s="85"/>
      <c r="AB464" s="85"/>
      <c r="AC464" s="85"/>
      <c r="AD464" s="85">
        <v>732</v>
      </c>
      <c r="AE464" s="85">
        <v>666</v>
      </c>
      <c r="AF464" s="85">
        <v>93</v>
      </c>
      <c r="AG464" s="85">
        <v>228</v>
      </c>
      <c r="AH464" s="85">
        <v>1398</v>
      </c>
      <c r="AI464" s="88">
        <f t="shared" si="82"/>
        <v>1.0990990990990992</v>
      </c>
      <c r="AJ464" s="88"/>
      <c r="AK464" s="88"/>
      <c r="AL464" s="88"/>
      <c r="AM464" s="88"/>
      <c r="AN464" s="19"/>
      <c r="AO464" s="19"/>
      <c r="AP464" s="19"/>
      <c r="AQ464" s="19"/>
      <c r="AR464" s="19"/>
      <c r="AS464" s="19"/>
      <c r="AT464" s="19"/>
      <c r="AU464" s="19"/>
      <c r="AV464" s="19"/>
    </row>
    <row r="465" spans="1:48" x14ac:dyDescent="0.25">
      <c r="A465" s="19" t="s">
        <v>216</v>
      </c>
      <c r="B465" s="19" t="s">
        <v>645</v>
      </c>
      <c r="C465" s="19" t="str">
        <f t="shared" si="80"/>
        <v>PPTRA-2004</v>
      </c>
      <c r="D465" s="19" t="s">
        <v>770</v>
      </c>
      <c r="E465" s="19" t="s">
        <v>771</v>
      </c>
      <c r="F465" s="19" t="s">
        <v>770</v>
      </c>
      <c r="G465" s="19" t="s">
        <v>771</v>
      </c>
      <c r="H465" s="19" t="s">
        <v>784</v>
      </c>
      <c r="I465" s="19" t="s">
        <v>781</v>
      </c>
      <c r="J465" s="19" t="s">
        <v>783</v>
      </c>
      <c r="K465" s="85">
        <v>0.4789714285714286</v>
      </c>
      <c r="L465" s="19" t="s">
        <v>415</v>
      </c>
      <c r="M465" s="19">
        <v>2004</v>
      </c>
      <c r="N465" s="19"/>
      <c r="O465" s="85">
        <v>1</v>
      </c>
      <c r="P465" s="85" t="s">
        <v>651</v>
      </c>
      <c r="Q465" s="85"/>
      <c r="R465" s="85"/>
      <c r="S465" s="85"/>
      <c r="T465" s="85">
        <v>10</v>
      </c>
      <c r="U465" s="85"/>
      <c r="V465" s="85">
        <v>4.8</v>
      </c>
      <c r="W465" s="85"/>
      <c r="X465" s="85">
        <v>35.93</v>
      </c>
      <c r="Y465" s="86">
        <v>6.3499999999999997E-3</v>
      </c>
      <c r="Z465" s="87">
        <f t="shared" si="81"/>
        <v>63.5</v>
      </c>
      <c r="AA465" s="85"/>
      <c r="AB465" s="85"/>
      <c r="AC465" s="85"/>
      <c r="AD465" s="85">
        <v>965</v>
      </c>
      <c r="AE465" s="85">
        <v>839</v>
      </c>
      <c r="AF465" s="85">
        <v>138</v>
      </c>
      <c r="AG465" s="85">
        <v>771</v>
      </c>
      <c r="AH465" s="85">
        <v>1804</v>
      </c>
      <c r="AI465" s="88">
        <f t="shared" si="82"/>
        <v>1.1501787842669846</v>
      </c>
      <c r="AJ465" s="88"/>
      <c r="AK465" s="88"/>
      <c r="AL465" s="88"/>
      <c r="AM465" s="88"/>
      <c r="AN465" s="19"/>
      <c r="AO465" s="19"/>
      <c r="AP465" s="19"/>
      <c r="AQ465" s="19"/>
      <c r="AR465" s="19"/>
      <c r="AS465" s="19"/>
      <c r="AT465" s="19"/>
      <c r="AU465" s="19"/>
      <c r="AV465" s="19"/>
    </row>
    <row r="466" spans="1:48" x14ac:dyDescent="0.25">
      <c r="A466" s="19" t="s">
        <v>216</v>
      </c>
      <c r="B466" s="19" t="s">
        <v>645</v>
      </c>
      <c r="C466" s="19" t="str">
        <f t="shared" si="80"/>
        <v>PPTRA-2004</v>
      </c>
      <c r="D466" s="19" t="s">
        <v>770</v>
      </c>
      <c r="E466" s="19" t="s">
        <v>771</v>
      </c>
      <c r="F466" s="19" t="s">
        <v>770</v>
      </c>
      <c r="G466" s="19" t="s">
        <v>771</v>
      </c>
      <c r="H466" s="19" t="s">
        <v>784</v>
      </c>
      <c r="I466" s="19" t="s">
        <v>781</v>
      </c>
      <c r="J466" s="19" t="s">
        <v>783</v>
      </c>
      <c r="K466" s="85">
        <v>0.4789714285714286</v>
      </c>
      <c r="L466" s="19" t="s">
        <v>412</v>
      </c>
      <c r="M466" s="19">
        <v>2004</v>
      </c>
      <c r="N466" s="19"/>
      <c r="O466" s="85">
        <v>1</v>
      </c>
      <c r="P466" s="85" t="s">
        <v>651</v>
      </c>
      <c r="Q466" s="85"/>
      <c r="R466" s="85"/>
      <c r="S466" s="85"/>
      <c r="T466" s="85">
        <v>10</v>
      </c>
      <c r="U466" s="85"/>
      <c r="V466" s="85">
        <v>4.8</v>
      </c>
      <c r="W466" s="85"/>
      <c r="X466" s="85">
        <v>18.87</v>
      </c>
      <c r="Y466" s="86">
        <v>5.9500000000000004E-3</v>
      </c>
      <c r="Z466" s="87">
        <f t="shared" si="81"/>
        <v>59.500000000000007</v>
      </c>
      <c r="AA466" s="85"/>
      <c r="AB466" s="85"/>
      <c r="AC466" s="85"/>
      <c r="AD466" s="85">
        <v>638</v>
      </c>
      <c r="AE466" s="85">
        <v>452</v>
      </c>
      <c r="AF466" s="85">
        <v>88</v>
      </c>
      <c r="AG466" s="85">
        <v>223</v>
      </c>
      <c r="AH466" s="85">
        <v>1090</v>
      </c>
      <c r="AI466" s="88">
        <f t="shared" si="82"/>
        <v>1.4115044247787611</v>
      </c>
      <c r="AJ466" s="88"/>
      <c r="AK466" s="88"/>
      <c r="AL466" s="88"/>
      <c r="AM466" s="88"/>
      <c r="AN466" s="19"/>
      <c r="AO466" s="19"/>
      <c r="AP466" s="19"/>
      <c r="AQ466" s="19"/>
      <c r="AR466" s="19"/>
      <c r="AS466" s="19"/>
      <c r="AT466" s="19"/>
      <c r="AU466" s="19"/>
      <c r="AV466" s="19"/>
    </row>
    <row r="467" spans="1:48" x14ac:dyDescent="0.25">
      <c r="A467" s="19" t="s">
        <v>216</v>
      </c>
      <c r="B467" s="19" t="s">
        <v>645</v>
      </c>
      <c r="C467" s="19" t="str">
        <f t="shared" si="80"/>
        <v>PPTRA-2004</v>
      </c>
      <c r="D467" s="19" t="s">
        <v>770</v>
      </c>
      <c r="E467" s="19" t="s">
        <v>771</v>
      </c>
      <c r="F467" s="19" t="s">
        <v>770</v>
      </c>
      <c r="G467" s="19" t="s">
        <v>771</v>
      </c>
      <c r="H467" s="19" t="s">
        <v>784</v>
      </c>
      <c r="I467" s="19" t="s">
        <v>781</v>
      </c>
      <c r="J467" s="19" t="s">
        <v>783</v>
      </c>
      <c r="K467" s="85">
        <v>0.4789714285714286</v>
      </c>
      <c r="L467" s="19" t="s">
        <v>413</v>
      </c>
      <c r="M467" s="19">
        <v>2004</v>
      </c>
      <c r="N467" s="19"/>
      <c r="O467" s="85">
        <v>1</v>
      </c>
      <c r="P467" s="85" t="s">
        <v>651</v>
      </c>
      <c r="Q467" s="85"/>
      <c r="R467" s="85"/>
      <c r="S467" s="85"/>
      <c r="T467" s="85">
        <v>10</v>
      </c>
      <c r="U467" s="85"/>
      <c r="V467" s="85">
        <v>4.7</v>
      </c>
      <c r="W467" s="85"/>
      <c r="X467" s="85">
        <v>19.920000000000002</v>
      </c>
      <c r="Y467" s="86">
        <v>6.2500000000000003E-3</v>
      </c>
      <c r="Z467" s="87">
        <f t="shared" si="81"/>
        <v>62.5</v>
      </c>
      <c r="AA467" s="85"/>
      <c r="AB467" s="85"/>
      <c r="AC467" s="85"/>
      <c r="AD467" s="85">
        <v>651</v>
      </c>
      <c r="AE467" s="85">
        <v>431</v>
      </c>
      <c r="AF467" s="85">
        <v>108</v>
      </c>
      <c r="AG467" s="85">
        <v>240</v>
      </c>
      <c r="AH467" s="85">
        <v>1082</v>
      </c>
      <c r="AI467" s="88">
        <f t="shared" si="82"/>
        <v>1.5104408352668213</v>
      </c>
      <c r="AJ467" s="88"/>
      <c r="AK467" s="88"/>
      <c r="AL467" s="88"/>
      <c r="AM467" s="88"/>
      <c r="AN467" s="19"/>
      <c r="AO467" s="19"/>
      <c r="AP467" s="19"/>
      <c r="AQ467" s="19"/>
      <c r="AR467" s="19"/>
      <c r="AS467" s="19"/>
      <c r="AT467" s="19"/>
      <c r="AU467" s="19"/>
      <c r="AV467" s="19"/>
    </row>
  </sheetData>
  <autoFilter ref="A1:AV440" xr:uid="{382C9EDC-993C-4B2B-9AEF-F83A3B8EFF70}">
    <filterColumn colId="1">
      <filters>
        <filter val="Adams Creek"/>
        <filter val="ALL005"/>
        <filter val="ALL030"/>
        <filter val="Alligator River"/>
        <filter val="Aydlett"/>
        <filter val="Back Lake Bombers N"/>
        <filter val="Brett Bay"/>
        <filter val="Brice Creek"/>
        <filter val="Browns Creek"/>
        <filter val="Buxton Woods"/>
        <filter val="CDR027"/>
        <filter val="Croatan Bay"/>
        <filter val="CRT026"/>
        <filter val="East Lake"/>
        <filter val="Erb Tillet Cemetery"/>
        <filter val="Futrell Tract"/>
        <filter val="GeeGee McCall"/>
        <filter val="Goatman House"/>
        <filter val="Goodwin Creek"/>
        <filter val="Goose Creek Gameland"/>
        <filter val="Goose Creek SP N"/>
        <filter val="Goose Creek SP S"/>
        <filter val="GRFOR"/>
        <filter val="GRMAR"/>
        <filter val="GRTRA"/>
        <filter val="Hills Creek"/>
        <filter val="Holston Creek"/>
        <filter val="Lewis Gut"/>
        <filter val="LSFOR"/>
        <filter val="LSMAR"/>
        <filter val="LSTRA"/>
        <filter val="MAFOR"/>
        <filter val="MAMAR"/>
        <filter val="MATRA"/>
        <filter val="MCI026"/>
        <filter val="Pains Bay"/>
        <filter val="PLD010"/>
        <filter val="Poor Ridge"/>
        <filter val="PPFOR"/>
        <filter val="Public Creek"/>
        <filter val="Raccoon Bay"/>
        <filter val="Roan Island"/>
        <filter val="Roanoke Loam"/>
        <filter val="RRV013"/>
        <filter val="Salmon Creek UT"/>
        <filter val="SEES1"/>
        <filter val="SEES13"/>
        <filter val="SEES17"/>
        <filter val="SEES18"/>
        <filter val="SEES19"/>
        <filter val="SEES2"/>
        <filter val="SEES28"/>
        <filter val="SEES29"/>
        <filter val="SEES4"/>
        <filter val="Shallow Bag Bay"/>
        <filter val="Smith Creek N"/>
        <filter val="Smith Creek S"/>
        <filter val="South River"/>
        <filter val="Striking Bay"/>
        <filter val="Swanquarter Dike"/>
        <filter val="SWFOR"/>
        <filter val="SWMAR"/>
        <filter val="SWQ000"/>
        <filter val="SWTRA"/>
        <filter val="Terrapin Point"/>
        <filter val="Whalen/SEES3"/>
      </filters>
    </filterColumn>
    <sortState xmlns:xlrd2="http://schemas.microsoft.com/office/spreadsheetml/2017/richdata2" ref="A2:AV440">
      <sortCondition ref="B1:B440"/>
    </sortState>
  </autoFilter>
  <sortState xmlns:xlrd2="http://schemas.microsoft.com/office/spreadsheetml/2017/richdata2" ref="B187:L194">
    <sortCondition ref="B187:B194"/>
  </sortState>
  <phoneticPr fontId="3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FBF0D-A22C-4B1C-B9A8-D9A041085B94}">
  <dimension ref="A1:BF64"/>
  <sheetViews>
    <sheetView zoomScale="80" zoomScaleNormal="80" workbookViewId="0">
      <pane xSplit="6" ySplit="1" topLeftCell="P2" activePane="bottomRight" state="frozen"/>
      <selection pane="topRight" activeCell="G1" sqref="G1"/>
      <selection pane="bottomLeft" activeCell="A2" sqref="A2"/>
      <selection pane="bottomRight" activeCell="P11" sqref="P11"/>
    </sheetView>
  </sheetViews>
  <sheetFormatPr defaultRowHeight="15" x14ac:dyDescent="0.25"/>
  <cols>
    <col min="1" max="1" width="17.5703125" customWidth="1"/>
    <col min="2" max="2" width="28" customWidth="1"/>
    <col min="3" max="3" width="29.42578125" customWidth="1"/>
    <col min="4" max="4" width="19.5703125" customWidth="1"/>
    <col min="5" max="5" width="8.85546875" customWidth="1"/>
    <col min="6" max="6" width="11.85546875" customWidth="1"/>
    <col min="7" max="7" width="11.42578125" style="3" customWidth="1"/>
    <col min="8" max="8" width="7.140625" style="3" customWidth="1"/>
    <col min="9" max="9" width="15.85546875" style="3" customWidth="1"/>
    <col min="10" max="10" width="13" style="3" customWidth="1"/>
    <col min="11" max="11" width="7.140625" style="3" customWidth="1"/>
    <col min="12" max="13" width="10" style="3" customWidth="1"/>
    <col min="14" max="14" width="12.42578125" style="14" customWidth="1"/>
    <col min="15" max="15" width="7.7109375" style="3" customWidth="1"/>
    <col min="16" max="16" width="10.28515625" style="3" customWidth="1"/>
    <col min="17" max="17" width="11.5703125" style="16" customWidth="1"/>
    <col min="18" max="21" width="9.140625" customWidth="1"/>
    <col min="22" max="22" width="8.140625" customWidth="1"/>
    <col min="23" max="23" width="7" customWidth="1"/>
    <col min="24" max="24" width="9.140625" customWidth="1"/>
    <col min="25" max="27" width="8.5703125" customWidth="1"/>
    <col min="28" max="28" width="12.5703125" customWidth="1"/>
    <col min="29" max="29" width="7.140625" style="3" customWidth="1"/>
    <col min="30" max="30" width="15.85546875" style="3" customWidth="1"/>
    <col min="31" max="31" width="11.28515625" customWidth="1"/>
    <col min="32" max="32" width="7.140625" customWidth="1"/>
    <col min="33" max="34" width="10" customWidth="1"/>
    <col min="35" max="35" width="12.42578125" style="18" customWidth="1"/>
    <col min="36" max="36" width="7.7109375" customWidth="1"/>
    <col min="37" max="37" width="10.28515625" customWidth="1"/>
    <col min="38" max="38" width="11.5703125" style="16" customWidth="1"/>
    <col min="39" max="42" width="9.140625" customWidth="1"/>
    <col min="43" max="43" width="8.140625" customWidth="1"/>
    <col min="44" max="44" width="7" customWidth="1"/>
    <col min="45" max="45" width="9.140625" customWidth="1"/>
    <col min="46" max="46" width="9.5703125" customWidth="1"/>
    <col min="47" max="47" width="8.5703125" customWidth="1"/>
    <col min="48" max="48" width="11.140625" customWidth="1"/>
    <col min="49" max="50" width="8.5703125" customWidth="1"/>
    <col min="51" max="51" width="11.140625" customWidth="1"/>
    <col min="52" max="52" width="8.5703125" customWidth="1"/>
    <col min="53" max="53" width="128.140625" style="53" customWidth="1"/>
  </cols>
  <sheetData>
    <row r="1" spans="1:58" ht="73.5" customHeight="1" x14ac:dyDescent="0.25">
      <c r="A1" s="1" t="s">
        <v>202</v>
      </c>
      <c r="B1" s="1" t="s">
        <v>11</v>
      </c>
      <c r="C1" s="1" t="s">
        <v>654</v>
      </c>
      <c r="D1" s="1" t="s">
        <v>62</v>
      </c>
      <c r="E1" s="1" t="s">
        <v>12</v>
      </c>
      <c r="F1" s="1" t="s">
        <v>13</v>
      </c>
      <c r="G1" s="1" t="s">
        <v>675</v>
      </c>
      <c r="H1" s="1" t="s">
        <v>676</v>
      </c>
      <c r="I1" s="1" t="s">
        <v>677</v>
      </c>
      <c r="J1" s="1" t="s">
        <v>678</v>
      </c>
      <c r="K1" s="1" t="s">
        <v>679</v>
      </c>
      <c r="L1" s="1" t="s">
        <v>680</v>
      </c>
      <c r="M1" s="73" t="s">
        <v>681</v>
      </c>
      <c r="N1" s="74" t="s">
        <v>682</v>
      </c>
      <c r="O1" s="4" t="s">
        <v>683</v>
      </c>
      <c r="P1" s="4" t="s">
        <v>684</v>
      </c>
      <c r="Q1" s="28" t="s">
        <v>685</v>
      </c>
      <c r="R1" s="4" t="s">
        <v>686</v>
      </c>
      <c r="S1" s="4" t="s">
        <v>687</v>
      </c>
      <c r="T1" s="5" t="s">
        <v>688</v>
      </c>
      <c r="U1" s="4" t="s">
        <v>689</v>
      </c>
      <c r="V1" s="4" t="s">
        <v>690</v>
      </c>
      <c r="W1" s="4" t="s">
        <v>691</v>
      </c>
      <c r="X1" s="4" t="s">
        <v>692</v>
      </c>
      <c r="Y1" s="4" t="s">
        <v>693</v>
      </c>
      <c r="Z1" s="4" t="s">
        <v>797</v>
      </c>
      <c r="AA1" s="4" t="s">
        <v>798</v>
      </c>
      <c r="AB1" s="89" t="s">
        <v>799</v>
      </c>
      <c r="AC1" s="1" t="s">
        <v>658</v>
      </c>
      <c r="AD1" s="1" t="s">
        <v>659</v>
      </c>
      <c r="AE1" s="1" t="s">
        <v>660</v>
      </c>
      <c r="AF1" s="1" t="s">
        <v>661</v>
      </c>
      <c r="AG1" s="1" t="s">
        <v>662</v>
      </c>
      <c r="AH1" s="73" t="s">
        <v>663</v>
      </c>
      <c r="AI1" s="74" t="s">
        <v>752</v>
      </c>
      <c r="AJ1" s="4" t="s">
        <v>664</v>
      </c>
      <c r="AK1" s="4" t="s">
        <v>665</v>
      </c>
      <c r="AL1" s="28" t="s">
        <v>666</v>
      </c>
      <c r="AM1" s="4" t="s">
        <v>667</v>
      </c>
      <c r="AN1" s="4" t="s">
        <v>668</v>
      </c>
      <c r="AO1" s="5" t="s">
        <v>669</v>
      </c>
      <c r="AP1" s="4" t="s">
        <v>670</v>
      </c>
      <c r="AQ1" s="89" t="s">
        <v>671</v>
      </c>
      <c r="AR1" s="4" t="s">
        <v>672</v>
      </c>
      <c r="AS1" s="89" t="s">
        <v>673</v>
      </c>
      <c r="AT1" s="4" t="s">
        <v>674</v>
      </c>
      <c r="AU1" s="4" t="s">
        <v>789</v>
      </c>
      <c r="AV1" s="4" t="s">
        <v>790</v>
      </c>
      <c r="AW1" s="89" t="s">
        <v>791</v>
      </c>
      <c r="AX1" s="4" t="s">
        <v>800</v>
      </c>
      <c r="AY1" s="4" t="s">
        <v>801</v>
      </c>
      <c r="AZ1" s="89"/>
      <c r="BA1" s="38" t="s">
        <v>17</v>
      </c>
      <c r="BC1" s="26"/>
      <c r="BD1" s="26"/>
      <c r="BE1" s="26"/>
      <c r="BF1" s="26"/>
    </row>
    <row r="2" spans="1:58" x14ac:dyDescent="0.25">
      <c r="A2" t="s">
        <v>204</v>
      </c>
      <c r="B2" t="s">
        <v>94</v>
      </c>
      <c r="C2" t="str">
        <f t="shared" ref="C2:C38" si="0">CONCATENATE(B2,"-",E2)</f>
        <v>Alligator River-2011</v>
      </c>
      <c r="D2" t="s">
        <v>92</v>
      </c>
      <c r="E2">
        <v>2011</v>
      </c>
      <c r="F2" s="2">
        <v>40758</v>
      </c>
      <c r="G2" s="27"/>
      <c r="I2" s="3">
        <v>2093</v>
      </c>
      <c r="J2" s="6">
        <f>0.0006*(I2)-0.0823</f>
        <v>1.1734999999999998</v>
      </c>
      <c r="K2" s="27"/>
      <c r="L2" s="27"/>
      <c r="M2" s="82">
        <f t="shared" ref="M2:N6" si="1">AVERAGE(H2,O2)</f>
        <v>3.28</v>
      </c>
      <c r="N2" s="14">
        <f t="shared" si="1"/>
        <v>2057.5</v>
      </c>
      <c r="O2" s="3">
        <v>3.28</v>
      </c>
      <c r="P2" s="3">
        <v>2022</v>
      </c>
      <c r="Q2" s="16">
        <v>9.0999999999999998E-2</v>
      </c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5"/>
      <c r="AD2" s="25"/>
      <c r="AF2" s="26"/>
      <c r="AG2" s="26"/>
      <c r="AH2" s="41"/>
      <c r="AJ2" s="25"/>
      <c r="AK2" s="25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</row>
    <row r="3" spans="1:58" x14ac:dyDescent="0.25">
      <c r="A3" t="s">
        <v>204</v>
      </c>
      <c r="B3" t="s">
        <v>94</v>
      </c>
      <c r="C3" t="str">
        <f t="shared" si="0"/>
        <v>Alligator River-2016</v>
      </c>
      <c r="D3" t="s">
        <v>93</v>
      </c>
      <c r="E3">
        <v>2016</v>
      </c>
      <c r="F3" s="2">
        <v>42536</v>
      </c>
      <c r="G3" s="3">
        <v>80</v>
      </c>
      <c r="H3" s="3" t="s">
        <v>181</v>
      </c>
      <c r="I3" s="3" t="s">
        <v>181</v>
      </c>
      <c r="J3" s="3">
        <v>0.05</v>
      </c>
      <c r="K3" s="3" t="s">
        <v>181</v>
      </c>
      <c r="L3" s="3" t="s">
        <v>181</v>
      </c>
      <c r="M3" s="82">
        <f t="shared" si="1"/>
        <v>4.09</v>
      </c>
      <c r="N3" s="14">
        <f t="shared" si="1"/>
        <v>97.3</v>
      </c>
      <c r="O3" s="3">
        <v>4.09</v>
      </c>
      <c r="P3" s="3">
        <v>97.3</v>
      </c>
      <c r="Q3" s="16">
        <v>0.05</v>
      </c>
      <c r="S3">
        <v>15.5</v>
      </c>
      <c r="U3">
        <v>0.19</v>
      </c>
      <c r="Y3">
        <f>(-7.85853)+(312.39618*J3)</f>
        <v>7.7612790000000018</v>
      </c>
      <c r="AH3" s="41"/>
      <c r="BA3" s="53" t="s">
        <v>750</v>
      </c>
    </row>
    <row r="4" spans="1:58" x14ac:dyDescent="0.25">
      <c r="A4" t="s">
        <v>204</v>
      </c>
      <c r="B4" t="s">
        <v>0</v>
      </c>
      <c r="C4" t="str">
        <f t="shared" si="0"/>
        <v>Aydlett-2016</v>
      </c>
      <c r="D4" t="s">
        <v>1</v>
      </c>
      <c r="E4">
        <v>2016</v>
      </c>
      <c r="F4" s="2">
        <v>42549</v>
      </c>
      <c r="G4" s="3">
        <v>0</v>
      </c>
      <c r="H4" s="3" t="s">
        <v>181</v>
      </c>
      <c r="I4" s="3" t="s">
        <v>181</v>
      </c>
      <c r="J4" s="14">
        <f>(S4*0.0018066)</f>
        <v>3.7215959999999999E-2</v>
      </c>
      <c r="K4" s="3" t="s">
        <v>181</v>
      </c>
      <c r="L4" s="3" t="s">
        <v>181</v>
      </c>
      <c r="M4" s="82">
        <f t="shared" si="1"/>
        <v>3.32</v>
      </c>
      <c r="N4" s="14">
        <f t="shared" si="1"/>
        <v>239</v>
      </c>
      <c r="O4" s="3">
        <v>3.32</v>
      </c>
      <c r="P4" s="3">
        <v>239</v>
      </c>
      <c r="Q4" s="16">
        <v>0.21</v>
      </c>
      <c r="S4">
        <v>20.6</v>
      </c>
      <c r="U4">
        <v>5.8</v>
      </c>
      <c r="Y4">
        <f>(-7.85853)+(312.39618*J4)</f>
        <v>3.7675937390328009</v>
      </c>
      <c r="Z4" s="14"/>
      <c r="AA4" s="14"/>
      <c r="AB4" s="14"/>
      <c r="AE4" s="18"/>
      <c r="AH4" s="41"/>
      <c r="AT4" s="14"/>
      <c r="AU4" s="14"/>
      <c r="AV4" s="14"/>
      <c r="AW4" s="14"/>
      <c r="AX4" s="14"/>
      <c r="AY4" s="14"/>
      <c r="AZ4" s="14"/>
      <c r="BA4" s="53" t="s">
        <v>49</v>
      </c>
    </row>
    <row r="5" spans="1:58" x14ac:dyDescent="0.25">
      <c r="A5" t="s">
        <v>204</v>
      </c>
      <c r="B5" t="s">
        <v>0</v>
      </c>
      <c r="C5" t="str">
        <f t="shared" si="0"/>
        <v>Aydlett-2021</v>
      </c>
      <c r="D5" t="s">
        <v>50</v>
      </c>
      <c r="E5">
        <v>2021</v>
      </c>
      <c r="F5" s="2">
        <v>44469</v>
      </c>
      <c r="G5" s="3">
        <v>0</v>
      </c>
      <c r="H5" s="3">
        <v>3.07</v>
      </c>
      <c r="I5" s="3">
        <v>267.02999999999997</v>
      </c>
      <c r="J5" s="14">
        <v>0.17399999999999999</v>
      </c>
      <c r="K5" s="3">
        <v>19.559999999999999</v>
      </c>
      <c r="L5" s="3">
        <v>0.17399999999999999</v>
      </c>
      <c r="M5" s="82">
        <f t="shared" si="1"/>
        <v>3.26</v>
      </c>
      <c r="N5" s="14">
        <f t="shared" si="1"/>
        <v>230.51499999999999</v>
      </c>
      <c r="O5" s="27">
        <v>3.45</v>
      </c>
      <c r="P5" s="27">
        <v>194</v>
      </c>
      <c r="Q5" s="16">
        <v>0.54</v>
      </c>
      <c r="R5">
        <v>0.4</v>
      </c>
      <c r="S5">
        <v>11</v>
      </c>
      <c r="T5">
        <v>0.4</v>
      </c>
      <c r="U5">
        <v>0.03</v>
      </c>
      <c r="V5">
        <v>5.9</v>
      </c>
      <c r="W5">
        <v>1.2</v>
      </c>
      <c r="X5">
        <v>7.9</v>
      </c>
      <c r="Y5">
        <v>12</v>
      </c>
      <c r="Z5">
        <f>(V5*2)/40</f>
        <v>0.29500000000000004</v>
      </c>
      <c r="AA5">
        <f>(X5*2)/24</f>
        <v>0.65833333333333333</v>
      </c>
      <c r="AB5">
        <f>Z5/AA5</f>
        <v>0.44810126582278487</v>
      </c>
      <c r="AC5">
        <v>2.96</v>
      </c>
      <c r="AD5">
        <v>301.27</v>
      </c>
      <c r="AE5" s="18">
        <v>0.19</v>
      </c>
      <c r="AF5">
        <v>23.26</v>
      </c>
      <c r="AG5">
        <v>0.19600000000000001</v>
      </c>
      <c r="AH5" s="41">
        <f>AVERAGE(AC5,AJ5)</f>
        <v>2.96</v>
      </c>
      <c r="AI5" s="18">
        <f>AVERAGE(AD5,AK5)</f>
        <v>301.27</v>
      </c>
      <c r="AJ5" s="26"/>
      <c r="AK5" s="26"/>
      <c r="AL5" s="16">
        <v>0.32</v>
      </c>
      <c r="AM5">
        <v>0.4</v>
      </c>
      <c r="AN5">
        <v>14</v>
      </c>
      <c r="AO5">
        <v>0.4</v>
      </c>
      <c r="AP5">
        <v>2</v>
      </c>
      <c r="AQ5">
        <v>0.92</v>
      </c>
      <c r="AR5">
        <v>0.39</v>
      </c>
      <c r="AS5">
        <v>1.9</v>
      </c>
      <c r="AT5">
        <v>9.5</v>
      </c>
      <c r="AU5">
        <f>(AQ5*2)/40</f>
        <v>4.5999999999999999E-2</v>
      </c>
      <c r="AV5">
        <f>(AS5*2)/24</f>
        <v>0.15833333333333333</v>
      </c>
      <c r="AW5">
        <f>AU5/AV5</f>
        <v>0.29052631578947369</v>
      </c>
      <c r="BA5" s="53" t="s">
        <v>747</v>
      </c>
    </row>
    <row r="6" spans="1:58" x14ac:dyDescent="0.25">
      <c r="A6" t="s">
        <v>208</v>
      </c>
      <c r="B6" t="s">
        <v>109</v>
      </c>
      <c r="C6" t="str">
        <f t="shared" si="0"/>
        <v>Back Lake Bombers N-2022</v>
      </c>
      <c r="D6" t="s">
        <v>64</v>
      </c>
      <c r="E6">
        <v>2022</v>
      </c>
      <c r="F6" s="2">
        <v>44720</v>
      </c>
      <c r="G6" s="3">
        <v>11</v>
      </c>
      <c r="H6" s="14">
        <v>3.8781409999999998</v>
      </c>
      <c r="I6" s="14">
        <v>110.24339999999999</v>
      </c>
      <c r="J6" s="14">
        <v>5.172852E-2</v>
      </c>
      <c r="K6" s="3">
        <v>25.381820000000001</v>
      </c>
      <c r="L6" s="82">
        <v>7.165821E-2</v>
      </c>
      <c r="M6" s="82">
        <f t="shared" si="1"/>
        <v>3.8781409999999998</v>
      </c>
      <c r="N6" s="14">
        <f t="shared" si="1"/>
        <v>110.24339999999999</v>
      </c>
      <c r="O6" s="27"/>
      <c r="P6" s="27"/>
      <c r="Q6" s="16">
        <v>7.0000000000000007E-2</v>
      </c>
      <c r="R6">
        <v>0.4</v>
      </c>
      <c r="S6">
        <v>9.8000000000000007</v>
      </c>
      <c r="T6">
        <v>0.4</v>
      </c>
      <c r="U6">
        <v>2</v>
      </c>
      <c r="V6">
        <v>2.9</v>
      </c>
      <c r="W6">
        <v>2.1</v>
      </c>
      <c r="X6">
        <v>1.8</v>
      </c>
      <c r="Y6">
        <v>6.9</v>
      </c>
      <c r="Z6">
        <f>(V6*2)/40</f>
        <v>0.14499999999999999</v>
      </c>
      <c r="AA6">
        <f>(X6*2)/24</f>
        <v>0.15</v>
      </c>
      <c r="AB6">
        <f>Z6/AA6</f>
        <v>0.96666666666666667</v>
      </c>
      <c r="AC6" s="18">
        <v>3.9825870000000001</v>
      </c>
      <c r="AD6" s="18">
        <v>120.64400000000001</v>
      </c>
      <c r="AE6" s="18">
        <v>5.6760230000000002E-2</v>
      </c>
      <c r="AF6">
        <v>25.81382</v>
      </c>
      <c r="AG6" s="41">
        <v>7.841861E-2</v>
      </c>
      <c r="AH6" s="41">
        <f>AVERAGE(AC6,AJ6)</f>
        <v>3.9825870000000001</v>
      </c>
      <c r="AI6" s="18">
        <f>AVERAGE(AD6,AK6)</f>
        <v>120.64400000000001</v>
      </c>
      <c r="AJ6" s="26"/>
      <c r="AK6" s="26"/>
      <c r="AL6" s="16">
        <v>0.08</v>
      </c>
      <c r="AM6">
        <v>0.4</v>
      </c>
      <c r="AN6">
        <v>5</v>
      </c>
      <c r="AO6">
        <v>0.4</v>
      </c>
      <c r="AP6">
        <v>2</v>
      </c>
      <c r="AQ6">
        <v>12</v>
      </c>
      <c r="AR6">
        <v>2.1</v>
      </c>
      <c r="AS6">
        <v>8.6</v>
      </c>
      <c r="AT6">
        <v>10</v>
      </c>
      <c r="AU6">
        <f>(AQ6*2)/40</f>
        <v>0.6</v>
      </c>
      <c r="AV6">
        <f>(AS6*2)/24</f>
        <v>0.71666666666666667</v>
      </c>
      <c r="AW6">
        <f>AU6/AV6</f>
        <v>0.83720930232558133</v>
      </c>
      <c r="BA6" s="53" t="s">
        <v>187</v>
      </c>
    </row>
    <row r="7" spans="1:58" x14ac:dyDescent="0.25">
      <c r="A7" t="s">
        <v>208</v>
      </c>
      <c r="B7" t="s">
        <v>110</v>
      </c>
      <c r="C7" t="str">
        <f t="shared" si="0"/>
        <v>Brett Bay-2022</v>
      </c>
      <c r="D7" t="s">
        <v>65</v>
      </c>
      <c r="E7">
        <v>2022</v>
      </c>
      <c r="F7" s="2">
        <v>44784</v>
      </c>
      <c r="G7" s="3">
        <v>0</v>
      </c>
      <c r="H7" s="80" t="s">
        <v>181</v>
      </c>
      <c r="I7" s="80" t="s">
        <v>181</v>
      </c>
      <c r="J7" s="80" t="s">
        <v>181</v>
      </c>
      <c r="K7" s="80" t="s">
        <v>181</v>
      </c>
      <c r="L7" s="80" t="s">
        <v>181</v>
      </c>
      <c r="M7" s="80" t="s">
        <v>181</v>
      </c>
      <c r="N7" s="80" t="s">
        <v>181</v>
      </c>
      <c r="O7" s="80" t="s">
        <v>181</v>
      </c>
      <c r="P7" s="80" t="s">
        <v>181</v>
      </c>
      <c r="Q7" s="37" t="s">
        <v>181</v>
      </c>
      <c r="R7" s="37" t="s">
        <v>181</v>
      </c>
      <c r="S7" s="37" t="s">
        <v>181</v>
      </c>
      <c r="T7" s="37" t="s">
        <v>181</v>
      </c>
      <c r="U7" s="37" t="s">
        <v>181</v>
      </c>
      <c r="V7" s="37" t="s">
        <v>181</v>
      </c>
      <c r="W7" s="37" t="s">
        <v>181</v>
      </c>
      <c r="X7" s="37" t="s">
        <v>181</v>
      </c>
      <c r="Y7" s="37" t="s">
        <v>181</v>
      </c>
      <c r="Z7" s="37"/>
      <c r="AA7" s="37"/>
      <c r="AB7" s="37"/>
      <c r="AC7">
        <v>5.64</v>
      </c>
      <c r="AD7">
        <v>21552</v>
      </c>
      <c r="AE7">
        <v>13.26</v>
      </c>
      <c r="AF7">
        <v>27.29</v>
      </c>
      <c r="AG7">
        <v>14.3</v>
      </c>
      <c r="AH7" s="41">
        <f>AC7</f>
        <v>5.64</v>
      </c>
      <c r="AI7" s="18">
        <f>AD7</f>
        <v>21552</v>
      </c>
      <c r="AJ7" s="26"/>
      <c r="AK7" s="26"/>
      <c r="AL7" s="16">
        <v>2.1</v>
      </c>
      <c r="AM7">
        <v>37</v>
      </c>
      <c r="AN7">
        <v>7600</v>
      </c>
      <c r="AO7">
        <v>10</v>
      </c>
      <c r="AP7">
        <v>830</v>
      </c>
      <c r="AQ7">
        <v>150</v>
      </c>
      <c r="AR7">
        <v>180</v>
      </c>
      <c r="AS7">
        <v>470</v>
      </c>
      <c r="AT7">
        <v>4700</v>
      </c>
      <c r="AU7">
        <f>(AQ7*2)/40</f>
        <v>7.5</v>
      </c>
      <c r="AV7">
        <f>(AS7*2)/24</f>
        <v>39.166666666666664</v>
      </c>
      <c r="AW7">
        <f>AU7/AV7</f>
        <v>0.19148936170212766</v>
      </c>
      <c r="BA7" s="53" t="s">
        <v>700</v>
      </c>
    </row>
    <row r="8" spans="1:58" x14ac:dyDescent="0.25">
      <c r="A8" t="s">
        <v>208</v>
      </c>
      <c r="B8" t="s">
        <v>119</v>
      </c>
      <c r="C8" t="str">
        <f t="shared" si="0"/>
        <v>Brice Creek-2022</v>
      </c>
      <c r="D8" t="s">
        <v>66</v>
      </c>
      <c r="E8">
        <v>2022</v>
      </c>
      <c r="F8" s="2">
        <v>44740</v>
      </c>
      <c r="G8" s="3">
        <v>19</v>
      </c>
      <c r="H8" s="14">
        <v>6.5674679999999999</v>
      </c>
      <c r="I8" s="14">
        <v>5996.1859999999997</v>
      </c>
      <c r="J8" s="14">
        <v>3.3025440000000001</v>
      </c>
      <c r="K8" s="3">
        <v>27.431450000000002</v>
      </c>
      <c r="L8" s="82">
        <v>3.8975209999999998</v>
      </c>
      <c r="M8" s="82">
        <f>AVERAGE(H8,O8)</f>
        <v>6.5674679999999999</v>
      </c>
      <c r="N8" s="14">
        <f>AVERAGE(I8,P8)</f>
        <v>5996.1859999999997</v>
      </c>
      <c r="O8" s="27"/>
      <c r="P8" s="27"/>
      <c r="Q8" s="16">
        <v>0.02</v>
      </c>
      <c r="R8">
        <v>8.8000000000000007</v>
      </c>
      <c r="S8">
        <v>1820</v>
      </c>
      <c r="T8">
        <v>4</v>
      </c>
      <c r="U8">
        <v>241</v>
      </c>
      <c r="V8">
        <v>64</v>
      </c>
      <c r="W8">
        <v>37</v>
      </c>
      <c r="X8">
        <v>120</v>
      </c>
      <c r="Y8">
        <v>990</v>
      </c>
      <c r="Z8">
        <f>(V8*2)/40</f>
        <v>3.2</v>
      </c>
      <c r="AA8">
        <f>(X8*2)/24</f>
        <v>10</v>
      </c>
      <c r="AB8">
        <f>Z8/AA8</f>
        <v>0.32</v>
      </c>
      <c r="AC8" s="18">
        <v>6.0794639999999998</v>
      </c>
      <c r="AD8" s="18">
        <v>5021.6310000000003</v>
      </c>
      <c r="AE8" s="18">
        <v>2.7330709999999998</v>
      </c>
      <c r="AF8">
        <v>27.75732</v>
      </c>
      <c r="AG8" s="41">
        <v>3.2640600000000002</v>
      </c>
      <c r="AH8" s="41">
        <f>AVERAGE(AC8,AJ8)</f>
        <v>6.0794639999999998</v>
      </c>
      <c r="AI8" s="18">
        <f>AVERAGE(AD8,AK8)</f>
        <v>5021.6310000000003</v>
      </c>
      <c r="AJ8" s="26"/>
      <c r="AK8" s="26"/>
      <c r="AL8" s="16">
        <v>0.59</v>
      </c>
      <c r="AM8">
        <v>7.1</v>
      </c>
      <c r="AN8">
        <v>1520</v>
      </c>
      <c r="AO8">
        <v>4</v>
      </c>
      <c r="AP8">
        <v>176</v>
      </c>
      <c r="AQ8">
        <v>160</v>
      </c>
      <c r="AR8">
        <v>34</v>
      </c>
      <c r="AS8">
        <v>140</v>
      </c>
      <c r="AT8">
        <v>780</v>
      </c>
      <c r="AU8">
        <f>(AQ8*2)/40</f>
        <v>8</v>
      </c>
      <c r="AV8">
        <f>(AS8*2)/24</f>
        <v>11.666666666666666</v>
      </c>
      <c r="AW8">
        <f>AU8/AV8</f>
        <v>0.68571428571428572</v>
      </c>
      <c r="BA8" s="53" t="s">
        <v>188</v>
      </c>
    </row>
    <row r="9" spans="1:58" x14ac:dyDescent="0.25">
      <c r="A9" t="s">
        <v>204</v>
      </c>
      <c r="B9" t="s">
        <v>9</v>
      </c>
      <c r="C9" t="str">
        <f t="shared" si="0"/>
        <v>Browns Creek-2016</v>
      </c>
      <c r="D9" t="s">
        <v>10</v>
      </c>
      <c r="E9">
        <v>2016</v>
      </c>
      <c r="F9" s="2">
        <v>42522</v>
      </c>
      <c r="G9" s="3">
        <v>30</v>
      </c>
      <c r="H9" s="27" t="s">
        <v>181</v>
      </c>
      <c r="I9" s="27" t="s">
        <v>181</v>
      </c>
      <c r="J9" s="14">
        <f>(S9*0.0018066)</f>
        <v>0.43177739999999998</v>
      </c>
      <c r="K9" s="27" t="s">
        <v>181</v>
      </c>
      <c r="L9" s="27" t="s">
        <v>181</v>
      </c>
      <c r="M9" s="82">
        <f>AVERAGE(H9,O9)</f>
        <v>5.91</v>
      </c>
      <c r="N9" s="14">
        <f>AVERAGE(I9,P9)</f>
        <v>803</v>
      </c>
      <c r="O9" s="3">
        <v>5.91</v>
      </c>
      <c r="P9" s="3">
        <v>803</v>
      </c>
      <c r="Q9" s="16" t="s">
        <v>18</v>
      </c>
      <c r="R9" s="26"/>
      <c r="S9">
        <v>239</v>
      </c>
      <c r="T9" s="26"/>
      <c r="U9">
        <v>13.2</v>
      </c>
      <c r="V9" s="26"/>
      <c r="W9" s="26"/>
      <c r="X9" s="26"/>
      <c r="Y9">
        <f>(-7.85853)+(312.39618*J9)</f>
        <v>127.02708037033199</v>
      </c>
      <c r="Z9" s="29"/>
      <c r="AA9" s="29"/>
      <c r="AB9" s="29"/>
      <c r="AC9" s="27"/>
      <c r="AD9" s="27"/>
      <c r="AE9" s="18"/>
      <c r="AF9" s="26"/>
      <c r="AG9" s="26"/>
      <c r="AH9" s="41"/>
      <c r="AM9" s="26"/>
      <c r="AO9" s="26"/>
      <c r="AQ9" s="26"/>
      <c r="AR9" s="26"/>
      <c r="AS9" s="26"/>
      <c r="AT9" s="29"/>
      <c r="AU9" s="29"/>
      <c r="AV9" s="29"/>
      <c r="AW9" s="29"/>
      <c r="AX9" s="29"/>
      <c r="AY9" s="29"/>
      <c r="AZ9" s="29"/>
      <c r="BA9" s="53" t="s">
        <v>19</v>
      </c>
    </row>
    <row r="10" spans="1:58" x14ac:dyDescent="0.25">
      <c r="A10" t="s">
        <v>208</v>
      </c>
      <c r="B10" t="s">
        <v>120</v>
      </c>
      <c r="C10" t="str">
        <f t="shared" si="0"/>
        <v>Buxton Woods-2022</v>
      </c>
      <c r="D10" t="s">
        <v>67</v>
      </c>
      <c r="E10">
        <v>2022</v>
      </c>
      <c r="F10" s="2">
        <v>44755</v>
      </c>
      <c r="G10" s="3">
        <v>0</v>
      </c>
      <c r="H10" s="80" t="s">
        <v>181</v>
      </c>
      <c r="I10" s="80" t="s">
        <v>181</v>
      </c>
      <c r="J10" s="80" t="s">
        <v>181</v>
      </c>
      <c r="K10" s="80" t="s">
        <v>181</v>
      </c>
      <c r="L10" s="80" t="s">
        <v>181</v>
      </c>
      <c r="M10" s="80" t="s">
        <v>181</v>
      </c>
      <c r="N10" s="81" t="s">
        <v>181</v>
      </c>
      <c r="O10" s="80" t="s">
        <v>181</v>
      </c>
      <c r="P10" s="80" t="s">
        <v>181</v>
      </c>
      <c r="Q10" s="37" t="s">
        <v>181</v>
      </c>
      <c r="R10" s="37" t="s">
        <v>181</v>
      </c>
      <c r="S10" s="37" t="s">
        <v>181</v>
      </c>
      <c r="T10" s="37" t="s">
        <v>181</v>
      </c>
      <c r="U10" s="37" t="s">
        <v>181</v>
      </c>
      <c r="V10" s="37" t="s">
        <v>181</v>
      </c>
      <c r="W10" s="37" t="s">
        <v>181</v>
      </c>
      <c r="X10" s="37" t="s">
        <v>181</v>
      </c>
      <c r="Y10" s="37" t="s">
        <v>181</v>
      </c>
      <c r="Z10" s="37"/>
      <c r="AA10" s="37"/>
      <c r="AB10" s="37"/>
      <c r="AC10" s="18">
        <v>5.6229889999999996</v>
      </c>
      <c r="AD10" s="18">
        <v>222.3776</v>
      </c>
      <c r="AE10" s="18">
        <v>0.10619729999999999</v>
      </c>
      <c r="AF10">
        <v>24.29524</v>
      </c>
      <c r="AG10" s="41">
        <v>0.14454539999999999</v>
      </c>
      <c r="AH10" s="41">
        <f t="shared" ref="AH10:AI15" si="2">AVERAGE(AC10,AJ10)</f>
        <v>5.6229889999999996</v>
      </c>
      <c r="AI10" s="18">
        <f t="shared" si="2"/>
        <v>222.3776</v>
      </c>
      <c r="AJ10" s="26"/>
      <c r="AK10" s="26"/>
      <c r="AL10" s="16">
        <v>0.23</v>
      </c>
      <c r="AM10">
        <v>0.4</v>
      </c>
      <c r="AN10">
        <v>45</v>
      </c>
      <c r="AO10">
        <v>0.4</v>
      </c>
      <c r="AP10">
        <v>10</v>
      </c>
      <c r="AQ10">
        <v>27</v>
      </c>
      <c r="AR10">
        <v>2.2000000000000002</v>
      </c>
      <c r="AS10">
        <v>7.5</v>
      </c>
      <c r="AT10">
        <v>26</v>
      </c>
      <c r="AU10">
        <f>(AQ10*2)/40</f>
        <v>1.35</v>
      </c>
      <c r="AV10">
        <f>(AS10*2)/24</f>
        <v>0.625</v>
      </c>
      <c r="AW10">
        <f>AU10/AV10</f>
        <v>2.16</v>
      </c>
      <c r="BA10" s="53" t="s">
        <v>180</v>
      </c>
    </row>
    <row r="11" spans="1:58" x14ac:dyDescent="0.25">
      <c r="A11" t="s">
        <v>208</v>
      </c>
      <c r="B11" t="s">
        <v>111</v>
      </c>
      <c r="C11" t="str">
        <f t="shared" si="0"/>
        <v>Croatan Bay-2022</v>
      </c>
      <c r="D11" t="s">
        <v>68</v>
      </c>
      <c r="E11">
        <v>2022</v>
      </c>
      <c r="F11" s="2">
        <v>44742</v>
      </c>
      <c r="G11" s="3">
        <v>0</v>
      </c>
      <c r="H11" s="80" t="s">
        <v>181</v>
      </c>
      <c r="I11" s="80" t="s">
        <v>181</v>
      </c>
      <c r="J11" s="80" t="s">
        <v>181</v>
      </c>
      <c r="K11" s="80" t="s">
        <v>181</v>
      </c>
      <c r="L11" s="80" t="s">
        <v>181</v>
      </c>
      <c r="M11" s="80" t="s">
        <v>181</v>
      </c>
      <c r="N11" s="81" t="s">
        <v>181</v>
      </c>
      <c r="O11" s="80" t="s">
        <v>181</v>
      </c>
      <c r="P11" s="80" t="s">
        <v>181</v>
      </c>
      <c r="Q11" s="37" t="s">
        <v>181</v>
      </c>
      <c r="R11" s="37" t="s">
        <v>181</v>
      </c>
      <c r="S11" s="37" t="s">
        <v>181</v>
      </c>
      <c r="T11" s="37" t="s">
        <v>181</v>
      </c>
      <c r="U11" s="37" t="s">
        <v>181</v>
      </c>
      <c r="V11" s="37" t="s">
        <v>181</v>
      </c>
      <c r="W11" s="37" t="s">
        <v>181</v>
      </c>
      <c r="X11" s="37" t="s">
        <v>181</v>
      </c>
      <c r="Y11" s="37" t="s">
        <v>181</v>
      </c>
      <c r="Z11" s="37"/>
      <c r="AA11" s="37"/>
      <c r="AB11" s="37"/>
      <c r="AC11" s="18">
        <v>4.3928890000000003</v>
      </c>
      <c r="AD11" s="18">
        <v>86.940089999999998</v>
      </c>
      <c r="AE11" s="18">
        <v>4.0348090000000003E-2</v>
      </c>
      <c r="AF11">
        <v>29.589390000000002</v>
      </c>
      <c r="AG11" s="41">
        <v>5.6511060000000002E-2</v>
      </c>
      <c r="AH11" s="41">
        <f t="shared" si="2"/>
        <v>4.3928890000000003</v>
      </c>
      <c r="AI11" s="18">
        <f t="shared" si="2"/>
        <v>86.940089999999998</v>
      </c>
      <c r="AJ11" s="37" t="s">
        <v>181</v>
      </c>
      <c r="AK11" s="37" t="s">
        <v>181</v>
      </c>
      <c r="AL11" s="37" t="s">
        <v>181</v>
      </c>
      <c r="AM11" s="37" t="s">
        <v>181</v>
      </c>
      <c r="AN11" s="37" t="s">
        <v>181</v>
      </c>
      <c r="AO11" s="37" t="s">
        <v>181</v>
      </c>
      <c r="AP11" s="37" t="s">
        <v>181</v>
      </c>
      <c r="AQ11" s="37" t="s">
        <v>181</v>
      </c>
      <c r="AR11" s="37" t="s">
        <v>181</v>
      </c>
      <c r="AS11" s="37" t="s">
        <v>181</v>
      </c>
      <c r="AT11" s="37" t="s">
        <v>181</v>
      </c>
      <c r="AU11" s="37"/>
      <c r="AV11" s="37"/>
      <c r="AW11" s="37"/>
      <c r="AX11" s="37"/>
      <c r="AY11" s="37"/>
      <c r="AZ11" s="37"/>
      <c r="BA11" s="91" t="s">
        <v>694</v>
      </c>
    </row>
    <row r="12" spans="1:58" x14ac:dyDescent="0.25">
      <c r="A12" t="s">
        <v>208</v>
      </c>
      <c r="B12" t="s">
        <v>178</v>
      </c>
      <c r="C12" t="str">
        <f t="shared" si="0"/>
        <v>Erb Tillet Cemetery-2022</v>
      </c>
      <c r="D12" t="s">
        <v>70</v>
      </c>
      <c r="E12">
        <v>2022</v>
      </c>
      <c r="F12" s="2">
        <v>44707</v>
      </c>
      <c r="G12" s="3">
        <v>4</v>
      </c>
      <c r="H12" s="14">
        <v>5.5586330000000004</v>
      </c>
      <c r="I12" s="14">
        <v>216.59229999999999</v>
      </c>
      <c r="J12" s="14">
        <v>0.1147266</v>
      </c>
      <c r="K12" s="3">
        <v>19.10248</v>
      </c>
      <c r="L12" s="82">
        <v>0.14078499999999999</v>
      </c>
      <c r="M12" s="82">
        <f t="shared" ref="M12:M26" si="3">AVERAGE(H12,O12)</f>
        <v>5.5586330000000004</v>
      </c>
      <c r="N12" s="14">
        <f t="shared" ref="N12:N26" si="4">AVERAGE(I12,P12)</f>
        <v>216.59229999999999</v>
      </c>
      <c r="O12" s="27"/>
      <c r="P12" s="27"/>
      <c r="Q12" s="16">
        <v>0.04</v>
      </c>
      <c r="R12">
        <v>0.4</v>
      </c>
      <c r="S12">
        <v>49</v>
      </c>
      <c r="T12">
        <v>0.4</v>
      </c>
      <c r="U12">
        <v>6.8</v>
      </c>
      <c r="V12">
        <v>4.8</v>
      </c>
      <c r="W12">
        <v>1.3</v>
      </c>
      <c r="X12">
        <v>4.4000000000000004</v>
      </c>
      <c r="Y12">
        <v>33</v>
      </c>
      <c r="Z12">
        <f t="shared" ref="Z12:Z22" si="5">(V12*2)/40</f>
        <v>0.24</v>
      </c>
      <c r="AA12">
        <f t="shared" ref="AA12:AA22" si="6">(X12*2)/24</f>
        <v>0.3666666666666667</v>
      </c>
      <c r="AB12">
        <f t="shared" ref="AB12:AB22" si="7">Z12/AA12</f>
        <v>0.65454545454545443</v>
      </c>
      <c r="AC12" s="18">
        <v>5.2902279999999999</v>
      </c>
      <c r="AD12" s="18">
        <v>258.91640000000001</v>
      </c>
      <c r="AE12" s="18">
        <v>0.1377255</v>
      </c>
      <c r="AF12">
        <v>18.98826</v>
      </c>
      <c r="AG12" s="41">
        <v>0.16829569999999999</v>
      </c>
      <c r="AH12" s="41">
        <f t="shared" si="2"/>
        <v>5.2902279999999999</v>
      </c>
      <c r="AI12" s="18">
        <f t="shared" si="2"/>
        <v>258.91640000000001</v>
      </c>
      <c r="AJ12" s="26"/>
      <c r="AK12" s="26"/>
      <c r="AL12" s="37" t="s">
        <v>181</v>
      </c>
      <c r="AM12">
        <v>0.72</v>
      </c>
      <c r="AN12">
        <v>80</v>
      </c>
      <c r="AO12">
        <v>0.4</v>
      </c>
      <c r="AP12">
        <v>16</v>
      </c>
      <c r="AQ12" s="37" t="s">
        <v>181</v>
      </c>
      <c r="AR12" s="37" t="s">
        <v>181</v>
      </c>
      <c r="AS12" s="37" t="s">
        <v>181</v>
      </c>
      <c r="AT12">
        <f>(-7.85853)+(312.39618*AE12)</f>
        <v>35.166390088589999</v>
      </c>
      <c r="BA12" s="91" t="s">
        <v>788</v>
      </c>
    </row>
    <row r="13" spans="1:58" x14ac:dyDescent="0.25">
      <c r="A13" t="s">
        <v>208</v>
      </c>
      <c r="B13" t="s">
        <v>128</v>
      </c>
      <c r="C13" t="str">
        <f t="shared" si="0"/>
        <v>Futrell Tract-2022</v>
      </c>
      <c r="D13" t="s">
        <v>71</v>
      </c>
      <c r="E13">
        <v>2022</v>
      </c>
      <c r="F13" s="2">
        <v>44769</v>
      </c>
      <c r="G13" s="3">
        <v>26</v>
      </c>
      <c r="H13" s="14">
        <v>5.5855620000000004</v>
      </c>
      <c r="I13" s="14">
        <v>533.39250000000004</v>
      </c>
      <c r="J13" s="14">
        <v>0.28300629999999999</v>
      </c>
      <c r="K13" s="3">
        <v>30.635760000000001</v>
      </c>
      <c r="L13" s="82">
        <v>0.34670509999999999</v>
      </c>
      <c r="M13" s="82">
        <f t="shared" si="3"/>
        <v>5.5855620000000004</v>
      </c>
      <c r="N13" s="14">
        <f t="shared" si="4"/>
        <v>533.39250000000004</v>
      </c>
      <c r="O13" s="27"/>
      <c r="P13" s="27"/>
      <c r="Q13" s="16">
        <v>0.15</v>
      </c>
      <c r="R13">
        <v>0.77</v>
      </c>
      <c r="S13">
        <v>160</v>
      </c>
      <c r="T13">
        <v>0.4</v>
      </c>
      <c r="U13">
        <v>3.3</v>
      </c>
      <c r="V13">
        <v>58</v>
      </c>
      <c r="W13">
        <v>6.2</v>
      </c>
      <c r="X13">
        <v>40</v>
      </c>
      <c r="Y13">
        <v>110</v>
      </c>
      <c r="Z13">
        <f t="shared" si="5"/>
        <v>2.9</v>
      </c>
      <c r="AA13">
        <f t="shared" si="6"/>
        <v>3.3333333333333335</v>
      </c>
      <c r="AB13">
        <f t="shared" si="7"/>
        <v>0.86999999999999988</v>
      </c>
      <c r="AC13" s="18">
        <v>5.7028359999999996</v>
      </c>
      <c r="AD13" s="18">
        <v>908.80740000000003</v>
      </c>
      <c r="AE13" s="18">
        <v>0.49133300000000002</v>
      </c>
      <c r="AF13">
        <v>31.29091</v>
      </c>
      <c r="AG13" s="41">
        <v>0.59072480000000005</v>
      </c>
      <c r="AH13" s="41">
        <f t="shared" si="2"/>
        <v>5.7028359999999996</v>
      </c>
      <c r="AI13" s="18">
        <f t="shared" si="2"/>
        <v>908.80740000000003</v>
      </c>
      <c r="AJ13" s="26"/>
      <c r="AK13" s="26"/>
      <c r="AL13" s="16">
        <v>0.46</v>
      </c>
      <c r="AM13">
        <v>1.2</v>
      </c>
      <c r="AN13">
        <v>260</v>
      </c>
      <c r="AO13">
        <v>0.4</v>
      </c>
      <c r="AP13">
        <v>4.4000000000000004</v>
      </c>
      <c r="AQ13">
        <v>110</v>
      </c>
      <c r="AR13">
        <v>13</v>
      </c>
      <c r="AS13">
        <v>91</v>
      </c>
      <c r="AT13">
        <v>190</v>
      </c>
      <c r="AU13">
        <f>(AQ13*2)/40</f>
        <v>5.5</v>
      </c>
      <c r="AV13">
        <f>(AS13*2)/24</f>
        <v>7.583333333333333</v>
      </c>
      <c r="AW13">
        <f>AU13/AV13</f>
        <v>0.72527472527472525</v>
      </c>
      <c r="BA13" s="53" t="s">
        <v>189</v>
      </c>
    </row>
    <row r="14" spans="1:58" x14ac:dyDescent="0.25">
      <c r="A14" t="s">
        <v>208</v>
      </c>
      <c r="B14" t="s">
        <v>201</v>
      </c>
      <c r="C14" t="str">
        <f t="shared" si="0"/>
        <v>GeeGee McCall-2022</v>
      </c>
      <c r="D14" t="s">
        <v>72</v>
      </c>
      <c r="E14">
        <v>2022</v>
      </c>
      <c r="F14" s="2">
        <v>44721</v>
      </c>
      <c r="G14" s="3">
        <v>16</v>
      </c>
      <c r="H14" s="14">
        <v>4.813987</v>
      </c>
      <c r="I14" s="14">
        <v>180.4228</v>
      </c>
      <c r="J14" s="14">
        <v>8.5799650000000005E-2</v>
      </c>
      <c r="K14" s="3">
        <v>22.597449999999998</v>
      </c>
      <c r="L14" s="82">
        <v>0.1172748</v>
      </c>
      <c r="M14" s="82">
        <f t="shared" si="3"/>
        <v>4.813987</v>
      </c>
      <c r="N14" s="14">
        <f t="shared" si="4"/>
        <v>180.4228</v>
      </c>
      <c r="O14" s="27"/>
      <c r="P14" s="27"/>
      <c r="Q14">
        <v>0.3</v>
      </c>
      <c r="R14">
        <v>0.41</v>
      </c>
      <c r="S14">
        <v>40</v>
      </c>
      <c r="T14">
        <v>0.4</v>
      </c>
      <c r="U14">
        <v>2</v>
      </c>
      <c r="V14">
        <v>3.2</v>
      </c>
      <c r="W14">
        <v>0.8</v>
      </c>
      <c r="X14">
        <v>3.5</v>
      </c>
      <c r="Y14">
        <v>25</v>
      </c>
      <c r="Z14">
        <f t="shared" si="5"/>
        <v>0.16</v>
      </c>
      <c r="AA14">
        <f t="shared" si="6"/>
        <v>0.29166666666666669</v>
      </c>
      <c r="AB14">
        <f t="shared" si="7"/>
        <v>0.5485714285714286</v>
      </c>
      <c r="AC14" s="18">
        <v>5.418952</v>
      </c>
      <c r="AD14" s="18">
        <v>232.11840000000001</v>
      </c>
      <c r="AE14" s="18">
        <v>0.11095969999999999</v>
      </c>
      <c r="AF14">
        <v>23.78</v>
      </c>
      <c r="AG14" s="41">
        <v>0.15087700000000001</v>
      </c>
      <c r="AH14" s="41">
        <f t="shared" si="2"/>
        <v>5.418952</v>
      </c>
      <c r="AI14" s="18">
        <f t="shared" si="2"/>
        <v>232.11840000000001</v>
      </c>
      <c r="AJ14" s="26"/>
      <c r="AK14" s="26"/>
      <c r="AL14">
        <v>2.1</v>
      </c>
      <c r="AM14">
        <v>0.52</v>
      </c>
      <c r="AN14">
        <v>50</v>
      </c>
      <c r="AO14">
        <v>0.4</v>
      </c>
      <c r="AP14">
        <v>2</v>
      </c>
      <c r="AQ14">
        <v>7.7</v>
      </c>
      <c r="AR14">
        <v>11</v>
      </c>
      <c r="AS14">
        <v>34</v>
      </c>
      <c r="AT14">
        <v>32</v>
      </c>
      <c r="AU14">
        <f>(AQ14*2)/40</f>
        <v>0.38500000000000001</v>
      </c>
      <c r="AV14">
        <f>(AS14*2)/24</f>
        <v>2.8333333333333335</v>
      </c>
      <c r="AW14">
        <f>AU14/AV14</f>
        <v>0.13588235294117645</v>
      </c>
      <c r="BA14" s="53" t="s">
        <v>190</v>
      </c>
    </row>
    <row r="15" spans="1:58" x14ac:dyDescent="0.25">
      <c r="A15" t="s">
        <v>208</v>
      </c>
      <c r="B15" t="s">
        <v>113</v>
      </c>
      <c r="C15" t="str">
        <f t="shared" si="0"/>
        <v>Goatman House-2022</v>
      </c>
      <c r="D15" t="s">
        <v>73</v>
      </c>
      <c r="E15">
        <v>2022</v>
      </c>
      <c r="F15" s="2">
        <v>44707</v>
      </c>
      <c r="G15" s="3">
        <v>9</v>
      </c>
      <c r="H15" s="14">
        <v>6.1347209999999999</v>
      </c>
      <c r="I15" s="14">
        <v>582.14290000000005</v>
      </c>
      <c r="J15" s="14">
        <v>0.31619960000000003</v>
      </c>
      <c r="K15" s="3">
        <v>19.68486</v>
      </c>
      <c r="L15" s="82">
        <v>0.37839289999999998</v>
      </c>
      <c r="M15" s="82">
        <f t="shared" si="3"/>
        <v>6.1347209999999999</v>
      </c>
      <c r="N15" s="14">
        <f t="shared" si="4"/>
        <v>582.14290000000005</v>
      </c>
      <c r="O15" s="27"/>
      <c r="P15" s="27"/>
      <c r="Q15" s="16">
        <v>0.06</v>
      </c>
      <c r="R15">
        <v>1.1000000000000001</v>
      </c>
      <c r="S15">
        <v>130</v>
      </c>
      <c r="T15">
        <v>0.4</v>
      </c>
      <c r="U15">
        <v>11</v>
      </c>
      <c r="V15">
        <v>16</v>
      </c>
      <c r="W15">
        <v>5.3</v>
      </c>
      <c r="X15">
        <v>14</v>
      </c>
      <c r="Y15">
        <v>94</v>
      </c>
      <c r="Z15">
        <f t="shared" si="5"/>
        <v>0.8</v>
      </c>
      <c r="AA15">
        <f t="shared" si="6"/>
        <v>1.1666666666666667</v>
      </c>
      <c r="AB15">
        <f t="shared" si="7"/>
        <v>0.68571428571428572</v>
      </c>
      <c r="AC15" s="18">
        <v>5.6113730000000004</v>
      </c>
      <c r="AD15" s="18">
        <v>742.8605</v>
      </c>
      <c r="AE15" s="18">
        <v>0.4069374</v>
      </c>
      <c r="AF15">
        <v>19.815100000000001</v>
      </c>
      <c r="AG15" s="41">
        <v>0.48285929999999999</v>
      </c>
      <c r="AH15" s="41">
        <f t="shared" si="2"/>
        <v>5.6113730000000004</v>
      </c>
      <c r="AI15" s="18">
        <f t="shared" si="2"/>
        <v>742.8605</v>
      </c>
      <c r="AJ15" s="26"/>
      <c r="AK15" s="26"/>
      <c r="AL15" s="16">
        <v>0.46</v>
      </c>
      <c r="AM15">
        <v>1.3</v>
      </c>
      <c r="AN15">
        <v>185</v>
      </c>
      <c r="AO15">
        <v>0.4</v>
      </c>
      <c r="AP15">
        <v>7.7</v>
      </c>
      <c r="AQ15">
        <v>35</v>
      </c>
      <c r="AR15">
        <v>8.1</v>
      </c>
      <c r="AS15">
        <v>29</v>
      </c>
      <c r="AT15">
        <v>140</v>
      </c>
      <c r="AU15">
        <f>(AQ15*2)/40</f>
        <v>1.75</v>
      </c>
      <c r="AV15">
        <f>(AS15*2)/24</f>
        <v>2.4166666666666665</v>
      </c>
      <c r="AW15">
        <f>AU15/AV15</f>
        <v>0.72413793103448276</v>
      </c>
      <c r="BA15" s="53" t="s">
        <v>191</v>
      </c>
    </row>
    <row r="16" spans="1:58" ht="26.25" x14ac:dyDescent="0.25">
      <c r="A16" t="s">
        <v>208</v>
      </c>
      <c r="B16" t="s">
        <v>114</v>
      </c>
      <c r="C16" t="str">
        <f t="shared" si="0"/>
        <v>Goodwin Creek-2022</v>
      </c>
      <c r="D16" t="s">
        <v>76</v>
      </c>
      <c r="E16">
        <v>2022</v>
      </c>
      <c r="G16" s="3">
        <v>8</v>
      </c>
      <c r="H16" s="14">
        <v>6.2984980000000004</v>
      </c>
      <c r="I16" s="14">
        <v>19398.04</v>
      </c>
      <c r="J16" s="14">
        <v>11.707269999999999</v>
      </c>
      <c r="K16" s="3">
        <v>25.244720000000001</v>
      </c>
      <c r="L16" s="82">
        <v>12.60873</v>
      </c>
      <c r="M16" s="82">
        <f t="shared" si="3"/>
        <v>6.2984980000000004</v>
      </c>
      <c r="N16" s="14">
        <f t="shared" si="4"/>
        <v>19398.04</v>
      </c>
      <c r="O16" s="27"/>
      <c r="P16" s="27"/>
      <c r="Q16" s="16">
        <v>0.27</v>
      </c>
      <c r="R16">
        <v>34</v>
      </c>
      <c r="S16">
        <v>5500</v>
      </c>
      <c r="T16">
        <v>10</v>
      </c>
      <c r="U16">
        <v>721</v>
      </c>
      <c r="V16">
        <v>180</v>
      </c>
      <c r="W16">
        <v>110</v>
      </c>
      <c r="X16">
        <v>380</v>
      </c>
      <c r="Y16">
        <v>3000</v>
      </c>
      <c r="Z16">
        <f t="shared" si="5"/>
        <v>9</v>
      </c>
      <c r="AA16">
        <f t="shared" si="6"/>
        <v>31.666666666666668</v>
      </c>
      <c r="AB16">
        <f t="shared" si="7"/>
        <v>0.28421052631578947</v>
      </c>
      <c r="AC16" s="37" t="s">
        <v>181</v>
      </c>
      <c r="AD16" s="37" t="s">
        <v>181</v>
      </c>
      <c r="AE16" s="37" t="s">
        <v>181</v>
      </c>
      <c r="AF16" s="37" t="s">
        <v>181</v>
      </c>
      <c r="AG16" s="37" t="s">
        <v>181</v>
      </c>
      <c r="AH16" s="37" t="s">
        <v>181</v>
      </c>
      <c r="AI16" s="72" t="s">
        <v>181</v>
      </c>
      <c r="AJ16" s="37" t="s">
        <v>181</v>
      </c>
      <c r="AK16" s="37" t="s">
        <v>181</v>
      </c>
      <c r="AL16" s="37" t="s">
        <v>181</v>
      </c>
      <c r="AM16" s="37" t="s">
        <v>181</v>
      </c>
      <c r="AN16" s="37" t="s">
        <v>181</v>
      </c>
      <c r="AO16" s="37" t="s">
        <v>181</v>
      </c>
      <c r="AP16" s="37" t="s">
        <v>181</v>
      </c>
      <c r="AQ16" s="37" t="s">
        <v>181</v>
      </c>
      <c r="AR16" s="37" t="s">
        <v>181</v>
      </c>
      <c r="AS16" s="37" t="s">
        <v>181</v>
      </c>
      <c r="AT16" s="37" t="s">
        <v>181</v>
      </c>
      <c r="AU16" s="37"/>
      <c r="AV16" s="37"/>
      <c r="AW16" s="37"/>
      <c r="AX16" s="37"/>
      <c r="AY16" s="37"/>
      <c r="AZ16" s="37"/>
      <c r="BA16" s="53" t="s">
        <v>695</v>
      </c>
    </row>
    <row r="17" spans="1:53" x14ac:dyDescent="0.25">
      <c r="A17" t="s">
        <v>204</v>
      </c>
      <c r="B17" t="s">
        <v>2</v>
      </c>
      <c r="C17" t="str">
        <f t="shared" si="0"/>
        <v>Goose Creek Gameland-2021</v>
      </c>
      <c r="D17" t="s">
        <v>607</v>
      </c>
      <c r="E17">
        <v>2021</v>
      </c>
      <c r="F17" s="2">
        <v>44413</v>
      </c>
      <c r="G17" s="3">
        <v>13</v>
      </c>
      <c r="H17" s="3">
        <v>3.93</v>
      </c>
      <c r="I17" s="3">
        <v>434.04</v>
      </c>
      <c r="J17" s="14">
        <v>0.21060000000000001</v>
      </c>
      <c r="K17" s="3">
        <v>22.08</v>
      </c>
      <c r="L17" s="3">
        <v>0.28220000000000001</v>
      </c>
      <c r="M17" s="82">
        <f t="shared" si="3"/>
        <v>3.93</v>
      </c>
      <c r="N17" s="14">
        <f t="shared" si="4"/>
        <v>434.04</v>
      </c>
      <c r="O17" s="27"/>
      <c r="P17" s="27"/>
      <c r="Q17" s="16">
        <v>0.15</v>
      </c>
      <c r="R17" s="3">
        <v>0.4</v>
      </c>
      <c r="S17">
        <v>93</v>
      </c>
      <c r="T17">
        <v>0.4</v>
      </c>
      <c r="U17">
        <v>29</v>
      </c>
      <c r="V17">
        <v>12</v>
      </c>
      <c r="W17">
        <v>4</v>
      </c>
      <c r="X17">
        <v>10</v>
      </c>
      <c r="Y17">
        <v>72</v>
      </c>
      <c r="Z17">
        <f t="shared" si="5"/>
        <v>0.6</v>
      </c>
      <c r="AA17">
        <f t="shared" si="6"/>
        <v>0.83333333333333337</v>
      </c>
      <c r="AB17">
        <f t="shared" si="7"/>
        <v>0.72</v>
      </c>
      <c r="AC17">
        <v>3.95</v>
      </c>
      <c r="AD17">
        <v>423.37</v>
      </c>
      <c r="AE17" s="18">
        <v>0.28503000000000001</v>
      </c>
      <c r="AF17">
        <v>22.4</v>
      </c>
      <c r="AG17">
        <v>0.2752</v>
      </c>
      <c r="AH17" s="41">
        <f t="shared" ref="AH17:AI22" si="8">AVERAGE(AC17,AJ17)</f>
        <v>3.95</v>
      </c>
      <c r="AI17" s="18">
        <f t="shared" si="8"/>
        <v>423.37</v>
      </c>
      <c r="AJ17" s="26"/>
      <c r="AK17" s="26"/>
      <c r="AL17" s="16">
        <v>0.04</v>
      </c>
      <c r="AM17" s="3">
        <v>0.4</v>
      </c>
      <c r="AN17">
        <v>97</v>
      </c>
      <c r="AO17">
        <v>0.4</v>
      </c>
      <c r="AP17">
        <v>26</v>
      </c>
      <c r="AQ17">
        <v>3.8</v>
      </c>
      <c r="AR17">
        <v>1.3</v>
      </c>
      <c r="AS17">
        <v>5.4</v>
      </c>
      <c r="AT17">
        <v>61</v>
      </c>
      <c r="AU17">
        <f t="shared" ref="AU17:AU22" si="9">(AQ17*2)/40</f>
        <v>0.19</v>
      </c>
      <c r="AV17">
        <f t="shared" ref="AV17:AV22" si="10">(AS17*2)/24</f>
        <v>0.45</v>
      </c>
      <c r="AW17">
        <f t="shared" ref="AW17:AW22" si="11">AU17/AV17</f>
        <v>0.42222222222222222</v>
      </c>
      <c r="BA17" s="53" t="s">
        <v>107</v>
      </c>
    </row>
    <row r="18" spans="1:53" ht="26.25" x14ac:dyDescent="0.25">
      <c r="A18" t="s">
        <v>208</v>
      </c>
      <c r="B18" t="s">
        <v>184</v>
      </c>
      <c r="C18" t="str">
        <f t="shared" si="0"/>
        <v>Goose Creek Sp N-2022</v>
      </c>
      <c r="D18" t="s">
        <v>74</v>
      </c>
      <c r="E18">
        <v>2022</v>
      </c>
      <c r="F18" s="2">
        <v>44733</v>
      </c>
      <c r="G18" s="3">
        <v>20</v>
      </c>
      <c r="H18" s="14">
        <v>6.6303580000000002</v>
      </c>
      <c r="I18" s="14">
        <v>15578.23</v>
      </c>
      <c r="J18" s="14">
        <v>9.2305130000000002</v>
      </c>
      <c r="K18" s="3">
        <v>29.742380000000001</v>
      </c>
      <c r="L18" s="82">
        <v>10.12585</v>
      </c>
      <c r="M18" s="82">
        <f t="shared" si="3"/>
        <v>6.6303580000000002</v>
      </c>
      <c r="N18" s="14">
        <f t="shared" si="4"/>
        <v>15578.23</v>
      </c>
      <c r="O18" s="27"/>
      <c r="P18" s="27"/>
      <c r="Q18" s="16">
        <v>0.13</v>
      </c>
      <c r="R18">
        <v>25</v>
      </c>
      <c r="S18">
        <v>5120</v>
      </c>
      <c r="T18">
        <v>10</v>
      </c>
      <c r="U18">
        <v>634</v>
      </c>
      <c r="V18">
        <v>120</v>
      </c>
      <c r="W18">
        <v>100</v>
      </c>
      <c r="X18">
        <v>340</v>
      </c>
      <c r="Y18">
        <v>2800</v>
      </c>
      <c r="Z18">
        <f t="shared" si="5"/>
        <v>6</v>
      </c>
      <c r="AA18">
        <f t="shared" si="6"/>
        <v>28.333333333333332</v>
      </c>
      <c r="AB18">
        <f t="shared" si="7"/>
        <v>0.21176470588235294</v>
      </c>
      <c r="AC18" s="18">
        <v>6.2340059999999999</v>
      </c>
      <c r="AD18" s="18">
        <v>15590.01</v>
      </c>
      <c r="AE18" s="18">
        <v>9.2379660000000001</v>
      </c>
      <c r="AF18">
        <v>28.84768</v>
      </c>
      <c r="AG18" s="41">
        <v>10.1335</v>
      </c>
      <c r="AH18" s="41">
        <f t="shared" si="8"/>
        <v>6.2340059999999999</v>
      </c>
      <c r="AI18" s="18">
        <f t="shared" si="8"/>
        <v>15590.01</v>
      </c>
      <c r="AJ18" s="26"/>
      <c r="AK18" s="26"/>
      <c r="AL18" s="16">
        <v>2.6</v>
      </c>
      <c r="AM18">
        <v>32</v>
      </c>
      <c r="AN18">
        <v>4430</v>
      </c>
      <c r="AO18">
        <v>10</v>
      </c>
      <c r="AP18">
        <v>563</v>
      </c>
      <c r="AQ18">
        <v>140</v>
      </c>
      <c r="AR18">
        <v>110</v>
      </c>
      <c r="AS18">
        <v>350</v>
      </c>
      <c r="AT18">
        <v>2800</v>
      </c>
      <c r="AU18">
        <f t="shared" si="9"/>
        <v>7</v>
      </c>
      <c r="AV18">
        <f t="shared" si="10"/>
        <v>29.166666666666668</v>
      </c>
      <c r="AW18">
        <f t="shared" si="11"/>
        <v>0.24</v>
      </c>
      <c r="BA18" s="53" t="s">
        <v>192</v>
      </c>
    </row>
    <row r="19" spans="1:53" x14ac:dyDescent="0.25">
      <c r="A19" t="s">
        <v>208</v>
      </c>
      <c r="B19" t="s">
        <v>185</v>
      </c>
      <c r="C19" t="str">
        <f t="shared" si="0"/>
        <v>Goose Creek Sp S-2022</v>
      </c>
      <c r="D19" t="s">
        <v>75</v>
      </c>
      <c r="E19">
        <v>2022</v>
      </c>
      <c r="F19" s="2">
        <v>44748</v>
      </c>
      <c r="G19" s="3">
        <v>8</v>
      </c>
      <c r="H19" s="14">
        <v>6.5000739999999997</v>
      </c>
      <c r="I19" s="14">
        <v>17544.43</v>
      </c>
      <c r="J19" s="14">
        <v>10.50339</v>
      </c>
      <c r="K19" s="3">
        <v>30.473849999999999</v>
      </c>
      <c r="L19" s="82">
        <v>11.403879999999999</v>
      </c>
      <c r="M19" s="82">
        <f t="shared" si="3"/>
        <v>6.5000739999999997</v>
      </c>
      <c r="N19" s="14">
        <f t="shared" si="4"/>
        <v>17544.43</v>
      </c>
      <c r="O19" s="27"/>
      <c r="P19" s="27"/>
      <c r="Q19" s="16">
        <v>0.92</v>
      </c>
      <c r="R19">
        <v>44</v>
      </c>
      <c r="S19">
        <v>5840</v>
      </c>
      <c r="T19">
        <v>10</v>
      </c>
      <c r="U19">
        <v>679</v>
      </c>
      <c r="V19">
        <v>140</v>
      </c>
      <c r="W19">
        <v>120</v>
      </c>
      <c r="X19">
        <v>390</v>
      </c>
      <c r="Y19">
        <v>3100</v>
      </c>
      <c r="Z19">
        <f t="shared" si="5"/>
        <v>7</v>
      </c>
      <c r="AA19">
        <f t="shared" si="6"/>
        <v>32.5</v>
      </c>
      <c r="AB19">
        <f t="shared" si="7"/>
        <v>0.2153846153846154</v>
      </c>
      <c r="AC19" s="18">
        <v>5.7830940000000002</v>
      </c>
      <c r="AD19" s="18">
        <v>13897.91</v>
      </c>
      <c r="AE19" s="18">
        <v>8.1496119999999994</v>
      </c>
      <c r="AF19">
        <v>24.468360000000001</v>
      </c>
      <c r="AG19" s="41">
        <v>9.0336440000000007</v>
      </c>
      <c r="AH19" s="41">
        <f t="shared" si="8"/>
        <v>5.7830940000000002</v>
      </c>
      <c r="AI19" s="18">
        <f t="shared" si="8"/>
        <v>13897.91</v>
      </c>
      <c r="AJ19" s="26"/>
      <c r="AK19" s="26"/>
      <c r="AL19" s="16">
        <v>0.92</v>
      </c>
      <c r="AM19">
        <v>21</v>
      </c>
      <c r="AN19">
        <v>4700</v>
      </c>
      <c r="AO19">
        <v>10</v>
      </c>
      <c r="AP19">
        <v>642</v>
      </c>
      <c r="AQ19">
        <v>120</v>
      </c>
      <c r="AR19">
        <v>95</v>
      </c>
      <c r="AS19">
        <v>320</v>
      </c>
      <c r="AT19">
        <v>2500</v>
      </c>
      <c r="AU19">
        <f t="shared" si="9"/>
        <v>6</v>
      </c>
      <c r="AV19">
        <f t="shared" si="10"/>
        <v>26.666666666666668</v>
      </c>
      <c r="AW19">
        <f t="shared" si="11"/>
        <v>0.22499999999999998</v>
      </c>
      <c r="BA19" s="53" t="s">
        <v>193</v>
      </c>
    </row>
    <row r="20" spans="1:53" x14ac:dyDescent="0.25">
      <c r="A20" t="s">
        <v>208</v>
      </c>
      <c r="B20" t="s">
        <v>121</v>
      </c>
      <c r="C20" t="str">
        <f t="shared" si="0"/>
        <v>Hills Creek-2022</v>
      </c>
      <c r="D20" t="s">
        <v>77</v>
      </c>
      <c r="E20">
        <v>2022</v>
      </c>
      <c r="F20" s="2">
        <v>44735</v>
      </c>
      <c r="G20" s="3">
        <v>7</v>
      </c>
      <c r="H20" s="14">
        <v>6.5311389999999996</v>
      </c>
      <c r="I20" s="14">
        <v>6930.8370000000004</v>
      </c>
      <c r="J20" s="14">
        <v>3.8540320000000001</v>
      </c>
      <c r="K20" s="3">
        <v>23.5733</v>
      </c>
      <c r="L20" s="82">
        <v>4.5050439999999998</v>
      </c>
      <c r="M20" s="82">
        <f t="shared" si="3"/>
        <v>6.5311389999999996</v>
      </c>
      <c r="N20" s="14">
        <f t="shared" si="4"/>
        <v>6930.8370000000004</v>
      </c>
      <c r="O20" s="27"/>
      <c r="P20" s="27"/>
      <c r="Q20" s="16">
        <v>0.16</v>
      </c>
      <c r="R20">
        <v>10</v>
      </c>
      <c r="S20">
        <v>2100</v>
      </c>
      <c r="T20">
        <v>4</v>
      </c>
      <c r="U20">
        <v>162</v>
      </c>
      <c r="V20">
        <v>59</v>
      </c>
      <c r="W20">
        <v>42</v>
      </c>
      <c r="X20">
        <v>130</v>
      </c>
      <c r="Y20">
        <v>1200</v>
      </c>
      <c r="Z20">
        <f t="shared" si="5"/>
        <v>2.95</v>
      </c>
      <c r="AA20">
        <f t="shared" si="6"/>
        <v>10.833333333333334</v>
      </c>
      <c r="AB20">
        <f t="shared" si="7"/>
        <v>0.27230769230769231</v>
      </c>
      <c r="AC20" s="18">
        <v>6.4673530000000001</v>
      </c>
      <c r="AD20" s="18">
        <v>3360.047</v>
      </c>
      <c r="AE20" s="18">
        <v>1.782662</v>
      </c>
      <c r="AF20">
        <v>22.000409999999999</v>
      </c>
      <c r="AG20" s="41">
        <v>2.1840310000000001</v>
      </c>
      <c r="AH20" s="41">
        <f t="shared" si="8"/>
        <v>6.4673530000000001</v>
      </c>
      <c r="AI20" s="18">
        <f t="shared" si="8"/>
        <v>3360.047</v>
      </c>
      <c r="AJ20" s="26"/>
      <c r="AK20" s="26"/>
      <c r="AL20" s="16">
        <v>3.6</v>
      </c>
      <c r="AM20">
        <v>4.4000000000000004</v>
      </c>
      <c r="AN20">
        <v>959</v>
      </c>
      <c r="AO20">
        <v>2</v>
      </c>
      <c r="AP20">
        <v>23</v>
      </c>
      <c r="AQ20">
        <v>67</v>
      </c>
      <c r="AR20">
        <v>17</v>
      </c>
      <c r="AS20">
        <v>62</v>
      </c>
      <c r="AT20">
        <v>500</v>
      </c>
      <c r="AU20">
        <f t="shared" si="9"/>
        <v>3.35</v>
      </c>
      <c r="AV20">
        <f t="shared" si="10"/>
        <v>5.166666666666667</v>
      </c>
      <c r="AW20">
        <f t="shared" si="11"/>
        <v>0.64838709677419348</v>
      </c>
      <c r="BA20" s="53" t="s">
        <v>194</v>
      </c>
    </row>
    <row r="21" spans="1:53" ht="26.25" x14ac:dyDescent="0.25">
      <c r="A21" t="s">
        <v>208</v>
      </c>
      <c r="B21" t="s">
        <v>115</v>
      </c>
      <c r="C21" t="str">
        <f t="shared" si="0"/>
        <v>Holston Creek-2022</v>
      </c>
      <c r="D21" t="s">
        <v>78</v>
      </c>
      <c r="E21">
        <v>2022</v>
      </c>
      <c r="F21" s="2">
        <v>44776</v>
      </c>
      <c r="G21" s="3">
        <v>4.5</v>
      </c>
      <c r="H21" s="3">
        <v>6.77</v>
      </c>
      <c r="I21" s="3">
        <v>307.69</v>
      </c>
      <c r="J21" s="3">
        <v>0.15</v>
      </c>
      <c r="K21" s="3">
        <v>29.29</v>
      </c>
      <c r="L21" s="3">
        <v>0.2</v>
      </c>
      <c r="M21" s="82">
        <f t="shared" si="3"/>
        <v>6.77</v>
      </c>
      <c r="N21" s="14">
        <f t="shared" si="4"/>
        <v>307.69</v>
      </c>
      <c r="O21" s="27"/>
      <c r="P21" s="27"/>
      <c r="Q21" s="16">
        <v>0.02</v>
      </c>
      <c r="R21">
        <v>0.4</v>
      </c>
      <c r="S21">
        <v>20</v>
      </c>
      <c r="T21">
        <v>0.4</v>
      </c>
      <c r="U21">
        <v>35</v>
      </c>
      <c r="V21">
        <v>51</v>
      </c>
      <c r="W21">
        <v>2.2000000000000002</v>
      </c>
      <c r="X21">
        <v>3.9</v>
      </c>
      <c r="Y21">
        <v>16</v>
      </c>
      <c r="Z21">
        <f t="shared" si="5"/>
        <v>2.5499999999999998</v>
      </c>
      <c r="AA21">
        <f t="shared" si="6"/>
        <v>0.32500000000000001</v>
      </c>
      <c r="AB21">
        <f t="shared" si="7"/>
        <v>7.8461538461538449</v>
      </c>
      <c r="AC21">
        <v>6.4</v>
      </c>
      <c r="AD21">
        <v>827.19</v>
      </c>
      <c r="AE21">
        <v>0.41</v>
      </c>
      <c r="AF21">
        <v>27.9</v>
      </c>
      <c r="AG21">
        <v>0.54</v>
      </c>
      <c r="AH21" s="41">
        <f t="shared" si="8"/>
        <v>6.4</v>
      </c>
      <c r="AI21" s="18">
        <f t="shared" si="8"/>
        <v>827.19</v>
      </c>
      <c r="AJ21" s="26"/>
      <c r="AK21" s="26"/>
      <c r="AL21" s="16">
        <v>0.3</v>
      </c>
      <c r="AM21">
        <v>0.66</v>
      </c>
      <c r="AN21">
        <v>140</v>
      </c>
      <c r="AO21">
        <v>0.4</v>
      </c>
      <c r="AP21">
        <v>48</v>
      </c>
      <c r="AQ21">
        <v>40</v>
      </c>
      <c r="AR21">
        <v>9</v>
      </c>
      <c r="AS21">
        <v>19</v>
      </c>
      <c r="AT21">
        <v>120</v>
      </c>
      <c r="AU21">
        <f t="shared" si="9"/>
        <v>2</v>
      </c>
      <c r="AV21">
        <f t="shared" si="10"/>
        <v>1.5833333333333333</v>
      </c>
      <c r="AW21">
        <f t="shared" si="11"/>
        <v>1.2631578947368423</v>
      </c>
      <c r="BA21" s="53" t="s">
        <v>649</v>
      </c>
    </row>
    <row r="22" spans="1:53" x14ac:dyDescent="0.25">
      <c r="A22" t="s">
        <v>208</v>
      </c>
      <c r="B22" t="s">
        <v>122</v>
      </c>
      <c r="C22" t="str">
        <f t="shared" si="0"/>
        <v>Lewis Gut-2022</v>
      </c>
      <c r="D22" t="s">
        <v>79</v>
      </c>
      <c r="E22">
        <v>2022</v>
      </c>
      <c r="F22" s="2">
        <v>44749</v>
      </c>
      <c r="G22" s="3">
        <v>9</v>
      </c>
      <c r="H22" s="14">
        <v>6.0421829999999996</v>
      </c>
      <c r="I22" s="14">
        <v>2190.7629999999999</v>
      </c>
      <c r="J22" s="14">
        <v>1.1351979999999999</v>
      </c>
      <c r="K22" s="3">
        <v>27.062950000000001</v>
      </c>
      <c r="L22" s="82">
        <v>1.423996</v>
      </c>
      <c r="M22" s="82">
        <f t="shared" si="3"/>
        <v>6.0421829999999996</v>
      </c>
      <c r="N22" s="14">
        <f t="shared" si="4"/>
        <v>2190.7629999999999</v>
      </c>
      <c r="O22" s="27"/>
      <c r="P22" s="27"/>
      <c r="Q22" s="16">
        <v>0.2</v>
      </c>
      <c r="R22">
        <v>3.8</v>
      </c>
      <c r="S22">
        <v>658</v>
      </c>
      <c r="T22">
        <v>0.8</v>
      </c>
      <c r="U22">
        <v>74</v>
      </c>
      <c r="V22">
        <v>19</v>
      </c>
      <c r="W22">
        <v>16</v>
      </c>
      <c r="X22">
        <v>42</v>
      </c>
      <c r="Y22">
        <v>360</v>
      </c>
      <c r="Z22">
        <f t="shared" si="5"/>
        <v>0.95</v>
      </c>
      <c r="AA22">
        <f t="shared" si="6"/>
        <v>3.5</v>
      </c>
      <c r="AB22">
        <f t="shared" si="7"/>
        <v>0.27142857142857141</v>
      </c>
      <c r="AC22" s="18">
        <v>5.1497039999999998</v>
      </c>
      <c r="AD22" s="18">
        <v>1330.7270000000001</v>
      </c>
      <c r="AE22" s="18">
        <v>0.67294589999999999</v>
      </c>
      <c r="AF22">
        <v>24.648330000000001</v>
      </c>
      <c r="AG22" s="41">
        <v>0.86497279999999999</v>
      </c>
      <c r="AH22" s="41">
        <f t="shared" si="8"/>
        <v>5.1497039999999998</v>
      </c>
      <c r="AI22" s="18">
        <f t="shared" si="8"/>
        <v>1330.7270000000001</v>
      </c>
      <c r="AJ22" s="26"/>
      <c r="AK22" s="26"/>
      <c r="AL22" s="16">
        <v>0.69</v>
      </c>
      <c r="AM22">
        <v>1.8</v>
      </c>
      <c r="AN22">
        <v>400</v>
      </c>
      <c r="AO22">
        <v>0.8</v>
      </c>
      <c r="AP22">
        <v>10</v>
      </c>
      <c r="AQ22">
        <v>12</v>
      </c>
      <c r="AR22">
        <v>11</v>
      </c>
      <c r="AS22">
        <v>25</v>
      </c>
      <c r="AT22">
        <v>190</v>
      </c>
      <c r="AU22">
        <f t="shared" si="9"/>
        <v>0.6</v>
      </c>
      <c r="AV22">
        <f t="shared" si="10"/>
        <v>2.0833333333333335</v>
      </c>
      <c r="AW22">
        <f t="shared" si="11"/>
        <v>0.28799999999999998</v>
      </c>
      <c r="BA22" s="53" t="s">
        <v>195</v>
      </c>
    </row>
    <row r="23" spans="1:53" x14ac:dyDescent="0.25">
      <c r="A23" t="s">
        <v>204</v>
      </c>
      <c r="B23" t="s">
        <v>95</v>
      </c>
      <c r="C23" t="str">
        <f t="shared" si="0"/>
        <v>Pains Bay-2011</v>
      </c>
      <c r="D23" t="s">
        <v>98</v>
      </c>
      <c r="E23">
        <v>2011</v>
      </c>
      <c r="F23" s="2">
        <v>40794</v>
      </c>
      <c r="G23" s="27"/>
      <c r="H23" s="3">
        <v>6.34</v>
      </c>
      <c r="I23" s="3">
        <v>17000</v>
      </c>
      <c r="J23" s="6">
        <f>0.0006*(I23)-0.0823</f>
        <v>10.117699999999999</v>
      </c>
      <c r="K23" s="27"/>
      <c r="L23" s="27"/>
      <c r="M23" s="82">
        <f t="shared" si="3"/>
        <v>6.46</v>
      </c>
      <c r="N23" s="14">
        <f t="shared" si="4"/>
        <v>15680</v>
      </c>
      <c r="O23" s="3">
        <v>6.58</v>
      </c>
      <c r="P23" s="3">
        <v>14360</v>
      </c>
      <c r="Q23" s="16">
        <v>0.36799999999999999</v>
      </c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5"/>
      <c r="AD23" s="25"/>
      <c r="AF23" s="26"/>
      <c r="AG23" s="26"/>
      <c r="AH23" s="41"/>
      <c r="AJ23" s="25"/>
      <c r="AK23" s="25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</row>
    <row r="24" spans="1:53" x14ac:dyDescent="0.25">
      <c r="A24" t="s">
        <v>204</v>
      </c>
      <c r="B24" t="s">
        <v>95</v>
      </c>
      <c r="C24" t="str">
        <f t="shared" si="0"/>
        <v>Pains Bay-2016</v>
      </c>
      <c r="D24" t="s">
        <v>99</v>
      </c>
      <c r="E24">
        <v>2016</v>
      </c>
      <c r="F24" s="2">
        <v>42535</v>
      </c>
      <c r="G24" s="3">
        <v>300.5</v>
      </c>
      <c r="H24" s="27" t="s">
        <v>181</v>
      </c>
      <c r="I24" s="27" t="s">
        <v>181</v>
      </c>
      <c r="J24" s="27">
        <f>0.0006*(N24)-0.0823</f>
        <v>4.6696999999999997</v>
      </c>
      <c r="K24" s="27" t="s">
        <v>181</v>
      </c>
      <c r="L24" s="27" t="s">
        <v>181</v>
      </c>
      <c r="M24" s="82">
        <f t="shared" si="3"/>
        <v>6.86</v>
      </c>
      <c r="N24" s="14">
        <f t="shared" si="4"/>
        <v>7920</v>
      </c>
      <c r="O24" s="3">
        <v>6.86</v>
      </c>
      <c r="P24" s="3">
        <v>7920</v>
      </c>
      <c r="Q24" s="16" t="s">
        <v>106</v>
      </c>
      <c r="R24" s="26"/>
      <c r="S24">
        <v>2510</v>
      </c>
      <c r="T24" s="26"/>
      <c r="U24">
        <v>318</v>
      </c>
      <c r="V24" s="26"/>
      <c r="W24" s="26"/>
      <c r="X24" s="26"/>
      <c r="Y24">
        <f>(-7.85853)+(312.39618*J24)</f>
        <v>1450.9379117460001</v>
      </c>
      <c r="Z24" s="26"/>
      <c r="AA24" s="26"/>
      <c r="AB24" s="26"/>
      <c r="AC24" s="27"/>
      <c r="AD24" s="27"/>
      <c r="AE24" s="26"/>
      <c r="AF24" s="26"/>
      <c r="AG24" s="26"/>
      <c r="AH24" s="41"/>
      <c r="AM24" s="26"/>
      <c r="AO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53" t="s">
        <v>750</v>
      </c>
    </row>
    <row r="25" spans="1:53" x14ac:dyDescent="0.25">
      <c r="A25" t="s">
        <v>208</v>
      </c>
      <c r="B25" t="s">
        <v>218</v>
      </c>
      <c r="C25" t="str">
        <f t="shared" si="0"/>
        <v>Poor Ridge-2022</v>
      </c>
      <c r="D25" t="s">
        <v>80</v>
      </c>
      <c r="E25">
        <v>2022</v>
      </c>
      <c r="F25" s="2">
        <v>44705</v>
      </c>
      <c r="G25" s="3">
        <v>21</v>
      </c>
      <c r="H25" s="14">
        <v>6.5988179999999996</v>
      </c>
      <c r="I25" s="14">
        <v>680.50019999999995</v>
      </c>
      <c r="J25" s="14">
        <v>0.37119099999999999</v>
      </c>
      <c r="K25" s="3">
        <v>20.39021</v>
      </c>
      <c r="L25" s="82">
        <v>0.44232510000000003</v>
      </c>
      <c r="M25" s="82">
        <f t="shared" si="3"/>
        <v>6.5988179999999996</v>
      </c>
      <c r="N25" s="14">
        <f t="shared" si="4"/>
        <v>680.50019999999995</v>
      </c>
      <c r="O25" s="27"/>
      <c r="P25" s="27"/>
      <c r="Q25" s="16">
        <v>0.08</v>
      </c>
      <c r="R25">
        <v>0.65</v>
      </c>
      <c r="S25">
        <v>125</v>
      </c>
      <c r="T25">
        <v>0.4</v>
      </c>
      <c r="U25">
        <v>2</v>
      </c>
      <c r="V25">
        <v>43</v>
      </c>
      <c r="W25">
        <v>3.8</v>
      </c>
      <c r="X25">
        <v>15</v>
      </c>
      <c r="Y25">
        <v>76</v>
      </c>
      <c r="Z25">
        <f>(V25*2)/40</f>
        <v>2.15</v>
      </c>
      <c r="AA25">
        <f>(X25*2)/24</f>
        <v>1.25</v>
      </c>
      <c r="AB25">
        <f>Z25/AA25</f>
        <v>1.72</v>
      </c>
      <c r="AC25" s="18">
        <v>6.3115240000000004</v>
      </c>
      <c r="AD25" s="18">
        <v>1597.625</v>
      </c>
      <c r="AE25" s="18">
        <v>0.9026708</v>
      </c>
      <c r="AF25">
        <v>21.214009999999998</v>
      </c>
      <c r="AG25" s="41">
        <v>1.038457</v>
      </c>
      <c r="AH25" s="41">
        <f t="shared" ref="AH25:AI30" si="12">AVERAGE(AC25,AJ25)</f>
        <v>6.3115240000000004</v>
      </c>
      <c r="AI25" s="18">
        <f t="shared" si="12"/>
        <v>1597.625</v>
      </c>
      <c r="AJ25" s="26"/>
      <c r="AK25" s="26"/>
      <c r="AL25" s="16">
        <v>0.59</v>
      </c>
      <c r="AM25">
        <v>2.5</v>
      </c>
      <c r="AN25">
        <v>346</v>
      </c>
      <c r="AO25">
        <v>0.4</v>
      </c>
      <c r="AP25">
        <v>2</v>
      </c>
      <c r="AQ25">
        <v>100</v>
      </c>
      <c r="AR25">
        <v>6</v>
      </c>
      <c r="AS25">
        <v>37</v>
      </c>
      <c r="AT25">
        <v>210</v>
      </c>
      <c r="AU25">
        <f t="shared" ref="AU25:AU30" si="13">(AQ25*2)/40</f>
        <v>5</v>
      </c>
      <c r="AV25">
        <f t="shared" ref="AV25:AV30" si="14">(AS25*2)/24</f>
        <v>3.0833333333333335</v>
      </c>
      <c r="AW25">
        <f t="shared" ref="AW25:AW30" si="15">AU25/AV25</f>
        <v>1.6216216216216215</v>
      </c>
      <c r="BA25" s="53" t="s">
        <v>196</v>
      </c>
    </row>
    <row r="26" spans="1:53" x14ac:dyDescent="0.25">
      <c r="A26" t="s">
        <v>208</v>
      </c>
      <c r="B26" t="s">
        <v>123</v>
      </c>
      <c r="C26" t="str">
        <f t="shared" si="0"/>
        <v>Public Creek-2022</v>
      </c>
      <c r="D26" t="s">
        <v>81</v>
      </c>
      <c r="E26">
        <v>2022</v>
      </c>
      <c r="F26" s="2">
        <v>44754</v>
      </c>
      <c r="G26" s="3">
        <v>10</v>
      </c>
      <c r="H26" s="14">
        <v>5.7392539999999999</v>
      </c>
      <c r="I26" s="14">
        <v>2906.933</v>
      </c>
      <c r="J26" s="14">
        <v>1.529677</v>
      </c>
      <c r="K26" s="3">
        <v>28.39425</v>
      </c>
      <c r="L26" s="82">
        <v>1.8895059999999999</v>
      </c>
      <c r="M26" s="82">
        <f t="shared" si="3"/>
        <v>5.7392539999999999</v>
      </c>
      <c r="N26" s="14">
        <f t="shared" si="4"/>
        <v>2906.933</v>
      </c>
      <c r="O26" s="27"/>
      <c r="P26" s="27"/>
      <c r="Q26" s="16">
        <v>0.13</v>
      </c>
      <c r="R26">
        <v>3.7</v>
      </c>
      <c r="S26">
        <v>868</v>
      </c>
      <c r="T26">
        <v>2</v>
      </c>
      <c r="U26">
        <v>103</v>
      </c>
      <c r="V26">
        <v>26</v>
      </c>
      <c r="W26">
        <v>24</v>
      </c>
      <c r="X26">
        <v>60</v>
      </c>
      <c r="Y26">
        <v>470</v>
      </c>
      <c r="Z26">
        <f>(V26*2)/40</f>
        <v>1.3</v>
      </c>
      <c r="AA26">
        <f>(X26*2)/24</f>
        <v>5</v>
      </c>
      <c r="AB26">
        <f>Z26/AA26</f>
        <v>0.26</v>
      </c>
      <c r="AC26" s="18">
        <v>5.7268999999999997</v>
      </c>
      <c r="AD26" s="18">
        <v>2943.018</v>
      </c>
      <c r="AE26" s="18">
        <v>1.549957</v>
      </c>
      <c r="AF26">
        <v>27.733640000000001</v>
      </c>
      <c r="AG26" s="41">
        <v>1.9129620000000001</v>
      </c>
      <c r="AH26" s="41">
        <f t="shared" si="12"/>
        <v>5.7268999999999997</v>
      </c>
      <c r="AI26" s="18">
        <f t="shared" si="12"/>
        <v>2943.018</v>
      </c>
      <c r="AJ26" s="26"/>
      <c r="AK26" s="26"/>
      <c r="AL26" s="16">
        <v>0.33</v>
      </c>
      <c r="AM26">
        <v>4.2</v>
      </c>
      <c r="AN26">
        <v>865</v>
      </c>
      <c r="AO26">
        <v>2</v>
      </c>
      <c r="AP26">
        <v>79</v>
      </c>
      <c r="AQ26">
        <v>39</v>
      </c>
      <c r="AR26">
        <v>26</v>
      </c>
      <c r="AS26">
        <v>75</v>
      </c>
      <c r="AT26">
        <v>480</v>
      </c>
      <c r="AU26">
        <f t="shared" si="13"/>
        <v>1.95</v>
      </c>
      <c r="AV26">
        <f t="shared" si="14"/>
        <v>6.25</v>
      </c>
      <c r="AW26">
        <f t="shared" si="15"/>
        <v>0.312</v>
      </c>
      <c r="BA26" s="53" t="s">
        <v>197</v>
      </c>
    </row>
    <row r="27" spans="1:53" x14ac:dyDescent="0.25">
      <c r="A27" t="s">
        <v>208</v>
      </c>
      <c r="B27" t="s">
        <v>124</v>
      </c>
      <c r="C27" t="str">
        <f t="shared" si="0"/>
        <v>Raccoon Bay-2022</v>
      </c>
      <c r="D27" t="s">
        <v>82</v>
      </c>
      <c r="E27">
        <v>2022</v>
      </c>
      <c r="F27" s="2">
        <v>44713</v>
      </c>
      <c r="G27" s="3">
        <v>0</v>
      </c>
      <c r="H27" s="80" t="s">
        <v>181</v>
      </c>
      <c r="I27" s="80" t="s">
        <v>181</v>
      </c>
      <c r="J27" s="80" t="s">
        <v>181</v>
      </c>
      <c r="K27" s="80" t="s">
        <v>181</v>
      </c>
      <c r="L27" s="80" t="s">
        <v>181</v>
      </c>
      <c r="M27" s="80" t="s">
        <v>181</v>
      </c>
      <c r="N27" s="80" t="s">
        <v>181</v>
      </c>
      <c r="O27" s="80" t="s">
        <v>181</v>
      </c>
      <c r="P27" s="80" t="s">
        <v>181</v>
      </c>
      <c r="Q27" s="37" t="s">
        <v>181</v>
      </c>
      <c r="R27" s="37" t="s">
        <v>181</v>
      </c>
      <c r="S27" s="37" t="s">
        <v>181</v>
      </c>
      <c r="T27" s="37" t="s">
        <v>181</v>
      </c>
      <c r="U27" s="37" t="s">
        <v>181</v>
      </c>
      <c r="V27" s="37" t="s">
        <v>181</v>
      </c>
      <c r="W27" s="37" t="s">
        <v>181</v>
      </c>
      <c r="X27" s="37" t="s">
        <v>181</v>
      </c>
      <c r="Y27" s="37" t="s">
        <v>181</v>
      </c>
      <c r="Z27" s="37"/>
      <c r="AA27" s="37"/>
      <c r="AB27" s="37"/>
      <c r="AC27" s="18">
        <v>6.0173920000000001</v>
      </c>
      <c r="AD27" s="18">
        <v>404.53120000000001</v>
      </c>
      <c r="AE27" s="18">
        <v>0.1959313</v>
      </c>
      <c r="AF27">
        <v>22.34713</v>
      </c>
      <c r="AG27" s="41">
        <v>0.26294519999999999</v>
      </c>
      <c r="AH27" s="41">
        <f t="shared" si="12"/>
        <v>6.0173920000000001</v>
      </c>
      <c r="AI27" s="18">
        <f t="shared" si="12"/>
        <v>404.53120000000001</v>
      </c>
      <c r="AJ27" s="26"/>
      <c r="AK27" s="26"/>
      <c r="AL27" s="16">
        <v>4.0999999999999996</v>
      </c>
      <c r="AM27">
        <v>0.44</v>
      </c>
      <c r="AN27">
        <v>73</v>
      </c>
      <c r="AO27">
        <v>0.4</v>
      </c>
      <c r="AP27">
        <v>2</v>
      </c>
      <c r="AQ27">
        <v>8.9</v>
      </c>
      <c r="AR27">
        <v>4.3</v>
      </c>
      <c r="AS27">
        <v>8.8000000000000007</v>
      </c>
      <c r="AT27">
        <v>51</v>
      </c>
      <c r="AU27">
        <f t="shared" si="13"/>
        <v>0.44500000000000001</v>
      </c>
      <c r="AV27">
        <f t="shared" si="14"/>
        <v>0.73333333333333339</v>
      </c>
      <c r="AW27">
        <f t="shared" si="15"/>
        <v>0.60681818181818181</v>
      </c>
      <c r="BA27" s="53" t="s">
        <v>183</v>
      </c>
    </row>
    <row r="28" spans="1:53" x14ac:dyDescent="0.25">
      <c r="A28" t="s">
        <v>208</v>
      </c>
      <c r="B28" t="s">
        <v>125</v>
      </c>
      <c r="C28" t="str">
        <f t="shared" si="0"/>
        <v>Roan Island-2022</v>
      </c>
      <c r="D28" t="s">
        <v>83</v>
      </c>
      <c r="E28">
        <v>2022</v>
      </c>
      <c r="F28" s="2">
        <v>44777</v>
      </c>
      <c r="G28" s="3">
        <v>12</v>
      </c>
      <c r="H28" s="3">
        <v>6.15</v>
      </c>
      <c r="I28" s="3">
        <v>258.36</v>
      </c>
      <c r="J28" s="3">
        <v>0.12</v>
      </c>
      <c r="K28" s="3">
        <v>27.51</v>
      </c>
      <c r="L28" s="3">
        <v>0.17</v>
      </c>
      <c r="M28" s="82">
        <f t="shared" ref="M28:N32" si="16">AVERAGE(H28,O28)</f>
        <v>6.15</v>
      </c>
      <c r="N28" s="14">
        <f t="shared" si="16"/>
        <v>258.36</v>
      </c>
      <c r="O28" s="27"/>
      <c r="P28" s="27"/>
      <c r="Q28" s="16">
        <v>0.13</v>
      </c>
      <c r="R28">
        <v>0.4</v>
      </c>
      <c r="S28">
        <v>19</v>
      </c>
      <c r="T28">
        <v>0.4</v>
      </c>
      <c r="U28">
        <v>5.2</v>
      </c>
      <c r="V28">
        <v>7.9</v>
      </c>
      <c r="W28">
        <v>4.0999999999999996</v>
      </c>
      <c r="X28">
        <v>2.9</v>
      </c>
      <c r="Y28">
        <v>18</v>
      </c>
      <c r="Z28">
        <f>(V28*2)/40</f>
        <v>0.39500000000000002</v>
      </c>
      <c r="AA28">
        <f>(X28*2)/24</f>
        <v>0.24166666666666667</v>
      </c>
      <c r="AB28">
        <f>Z28/AA28</f>
        <v>1.6344827586206898</v>
      </c>
      <c r="AC28">
        <v>5.57</v>
      </c>
      <c r="AD28">
        <v>127.43</v>
      </c>
      <c r="AE28">
        <v>0.08</v>
      </c>
      <c r="AF28">
        <v>27.56</v>
      </c>
      <c r="AG28">
        <v>0.12</v>
      </c>
      <c r="AH28" s="41">
        <f t="shared" si="12"/>
        <v>5.57</v>
      </c>
      <c r="AI28" s="18">
        <f t="shared" si="12"/>
        <v>127.43</v>
      </c>
      <c r="AJ28" s="26"/>
      <c r="AK28" s="26"/>
      <c r="AL28" s="16">
        <v>0.14000000000000001</v>
      </c>
      <c r="AM28">
        <v>0.4</v>
      </c>
      <c r="AN28">
        <v>25</v>
      </c>
      <c r="AO28">
        <v>0.4</v>
      </c>
      <c r="AP28">
        <v>11</v>
      </c>
      <c r="AQ28">
        <v>18</v>
      </c>
      <c r="AR28">
        <v>8.6999999999999993</v>
      </c>
      <c r="AS28">
        <v>19</v>
      </c>
      <c r="AT28">
        <v>24</v>
      </c>
      <c r="AU28">
        <f t="shared" si="13"/>
        <v>0.9</v>
      </c>
      <c r="AV28">
        <f t="shared" si="14"/>
        <v>1.5833333333333333</v>
      </c>
      <c r="AW28">
        <f t="shared" si="15"/>
        <v>0.56842105263157894</v>
      </c>
      <c r="BA28" s="53" t="s">
        <v>802</v>
      </c>
    </row>
    <row r="29" spans="1:53" x14ac:dyDescent="0.25">
      <c r="A29" t="s">
        <v>208</v>
      </c>
      <c r="B29" t="s">
        <v>186</v>
      </c>
      <c r="C29" t="str">
        <f t="shared" si="0"/>
        <v>Salmon Creek UT-2022</v>
      </c>
      <c r="D29" t="s">
        <v>85</v>
      </c>
      <c r="E29">
        <v>2022</v>
      </c>
      <c r="F29" s="2">
        <v>44699</v>
      </c>
      <c r="G29" s="3">
        <v>16.5</v>
      </c>
      <c r="H29" s="14">
        <v>6.5957509999999999</v>
      </c>
      <c r="I29" s="14">
        <v>93.198779999999999</v>
      </c>
      <c r="J29" s="14">
        <v>4.8399699999999997E-2</v>
      </c>
      <c r="K29" s="3">
        <v>18.552710000000001</v>
      </c>
      <c r="L29" s="82">
        <v>6.05792E-2</v>
      </c>
      <c r="M29" s="82">
        <f t="shared" si="16"/>
        <v>6.5957509999999999</v>
      </c>
      <c r="N29" s="14">
        <f t="shared" si="16"/>
        <v>93.198779999999999</v>
      </c>
      <c r="O29" s="27"/>
      <c r="P29" s="27"/>
      <c r="Q29" s="16">
        <v>0.5</v>
      </c>
      <c r="R29">
        <v>0.4</v>
      </c>
      <c r="S29">
        <v>7.1</v>
      </c>
      <c r="T29">
        <v>0.4</v>
      </c>
      <c r="U29">
        <v>2</v>
      </c>
      <c r="V29">
        <v>9.1999999999999993</v>
      </c>
      <c r="W29">
        <v>2.6</v>
      </c>
      <c r="X29">
        <v>2.1</v>
      </c>
      <c r="Y29">
        <v>6.3</v>
      </c>
      <c r="Z29">
        <f>(V29*2)/40</f>
        <v>0.45999999999999996</v>
      </c>
      <c r="AA29">
        <f>(X29*2)/24</f>
        <v>0.17500000000000002</v>
      </c>
      <c r="AB29">
        <f>Z29/AA29</f>
        <v>2.6285714285714281</v>
      </c>
      <c r="AC29" s="18">
        <v>5.718375</v>
      </c>
      <c r="AD29" s="18">
        <v>44.583750000000002</v>
      </c>
      <c r="AE29" s="18">
        <v>2.2173080000000001E-2</v>
      </c>
      <c r="AF29">
        <v>19.549040000000002</v>
      </c>
      <c r="AG29" s="41">
        <v>2.8979439999999999E-2</v>
      </c>
      <c r="AH29" s="41">
        <f t="shared" si="12"/>
        <v>5.718375</v>
      </c>
      <c r="AI29" s="18">
        <f t="shared" si="12"/>
        <v>44.583750000000002</v>
      </c>
      <c r="AJ29" s="26"/>
      <c r="AK29" s="26"/>
      <c r="AL29" s="16">
        <v>0.74</v>
      </c>
      <c r="AM29">
        <v>0.4</v>
      </c>
      <c r="AN29">
        <v>1</v>
      </c>
      <c r="AO29">
        <v>0.4</v>
      </c>
      <c r="AP29">
        <v>2</v>
      </c>
      <c r="AQ29">
        <v>12</v>
      </c>
      <c r="AR29">
        <v>3.4</v>
      </c>
      <c r="AS29">
        <v>4.8</v>
      </c>
      <c r="AT29">
        <v>5.0999999999999996</v>
      </c>
      <c r="AU29">
        <f t="shared" si="13"/>
        <v>0.6</v>
      </c>
      <c r="AV29">
        <f t="shared" si="14"/>
        <v>0.39999999999999997</v>
      </c>
      <c r="AW29">
        <f t="shared" si="15"/>
        <v>1.5</v>
      </c>
      <c r="BA29" s="53" t="s">
        <v>198</v>
      </c>
    </row>
    <row r="30" spans="1:53" ht="26.25" x14ac:dyDescent="0.25">
      <c r="A30" t="s">
        <v>208</v>
      </c>
      <c r="B30" t="s">
        <v>126</v>
      </c>
      <c r="C30" t="str">
        <f t="shared" si="0"/>
        <v>Shallow Bag Bay-2022</v>
      </c>
      <c r="D30" t="s">
        <v>86</v>
      </c>
      <c r="E30">
        <v>2022</v>
      </c>
      <c r="F30" s="2">
        <v>44719</v>
      </c>
      <c r="G30" s="3">
        <v>14</v>
      </c>
      <c r="H30" s="14">
        <v>6.9522199999999996</v>
      </c>
      <c r="I30" s="14">
        <v>17161.32</v>
      </c>
      <c r="J30" s="14">
        <v>10.249090000000001</v>
      </c>
      <c r="K30" s="3">
        <v>26.055769999999999</v>
      </c>
      <c r="L30" s="82">
        <v>11.154859999999999</v>
      </c>
      <c r="M30" s="82">
        <f t="shared" si="16"/>
        <v>6.9522199999999996</v>
      </c>
      <c r="N30" s="14">
        <f t="shared" si="16"/>
        <v>17161.32</v>
      </c>
      <c r="O30" s="27"/>
      <c r="P30" s="27"/>
      <c r="Q30" s="16">
        <v>0.05</v>
      </c>
      <c r="R30">
        <v>37</v>
      </c>
      <c r="S30">
        <v>5340</v>
      </c>
      <c r="T30">
        <v>10</v>
      </c>
      <c r="U30">
        <v>769</v>
      </c>
      <c r="V30">
        <v>130</v>
      </c>
      <c r="W30">
        <v>120</v>
      </c>
      <c r="X30">
        <v>370</v>
      </c>
      <c r="Y30">
        <v>3000</v>
      </c>
      <c r="Z30">
        <f>(V30*2)/40</f>
        <v>6.5</v>
      </c>
      <c r="AA30">
        <f>(X30*2)/24</f>
        <v>30.833333333333332</v>
      </c>
      <c r="AB30">
        <f>Z30/AA30</f>
        <v>0.21081081081081082</v>
      </c>
      <c r="AC30" s="18">
        <v>5.484534</v>
      </c>
      <c r="AD30" s="18">
        <v>16597.18</v>
      </c>
      <c r="AE30" s="18">
        <v>9.869605</v>
      </c>
      <c r="AF30">
        <v>22.68094</v>
      </c>
      <c r="AG30" s="41">
        <v>10.788169999999999</v>
      </c>
      <c r="AH30" s="41">
        <f t="shared" si="12"/>
        <v>5.484534</v>
      </c>
      <c r="AI30" s="18">
        <f t="shared" si="12"/>
        <v>16597.18</v>
      </c>
      <c r="AJ30" s="26"/>
      <c r="AK30" s="26"/>
      <c r="AL30" s="16">
        <v>3.3</v>
      </c>
      <c r="AM30">
        <v>82</v>
      </c>
      <c r="AN30">
        <v>6170</v>
      </c>
      <c r="AO30">
        <v>10</v>
      </c>
      <c r="AP30">
        <v>775</v>
      </c>
      <c r="AQ30">
        <v>170</v>
      </c>
      <c r="AR30">
        <v>150</v>
      </c>
      <c r="AS30">
        <v>480</v>
      </c>
      <c r="AT30">
        <v>3700</v>
      </c>
      <c r="AU30">
        <f t="shared" si="13"/>
        <v>8.5</v>
      </c>
      <c r="AV30">
        <f t="shared" si="14"/>
        <v>40</v>
      </c>
      <c r="AW30">
        <f t="shared" si="15"/>
        <v>0.21249999999999999</v>
      </c>
      <c r="BA30" s="53" t="s">
        <v>199</v>
      </c>
    </row>
    <row r="31" spans="1:53" ht="26.25" x14ac:dyDescent="0.25">
      <c r="A31" t="s">
        <v>208</v>
      </c>
      <c r="B31" t="s">
        <v>116</v>
      </c>
      <c r="C31" t="str">
        <f t="shared" si="0"/>
        <v>Smith Creek N-2022</v>
      </c>
      <c r="D31" t="s">
        <v>87</v>
      </c>
      <c r="E31">
        <v>2022</v>
      </c>
      <c r="F31" s="2">
        <v>44728</v>
      </c>
      <c r="G31" s="3">
        <v>5.5</v>
      </c>
      <c r="H31" s="14">
        <v>6.2788940000000002</v>
      </c>
      <c r="I31" s="14">
        <v>28029.78</v>
      </c>
      <c r="J31" s="14">
        <v>17.517769999999999</v>
      </c>
      <c r="K31" s="3">
        <v>26.26117</v>
      </c>
      <c r="L31" s="82">
        <v>18.219360000000002</v>
      </c>
      <c r="M31" s="82">
        <f t="shared" si="16"/>
        <v>6.2788940000000002</v>
      </c>
      <c r="N31" s="14">
        <f t="shared" si="16"/>
        <v>28029.78</v>
      </c>
      <c r="O31" s="27"/>
      <c r="P31" s="27"/>
      <c r="Q31">
        <v>0.02</v>
      </c>
      <c r="R31">
        <v>87</v>
      </c>
      <c r="S31">
        <v>9600</v>
      </c>
      <c r="T31">
        <v>10</v>
      </c>
      <c r="U31">
        <v>1260</v>
      </c>
      <c r="V31">
        <v>230</v>
      </c>
      <c r="W31">
        <v>190</v>
      </c>
      <c r="X31">
        <v>650</v>
      </c>
      <c r="Y31">
        <v>5200</v>
      </c>
      <c r="Z31">
        <f>(V31*2)/40</f>
        <v>11.5</v>
      </c>
      <c r="AA31">
        <f>(X31*2)/24</f>
        <v>54.166666666666664</v>
      </c>
      <c r="AB31">
        <f>Z31/AA31</f>
        <v>0.21230769230769231</v>
      </c>
      <c r="AC31" s="37" t="s">
        <v>181</v>
      </c>
      <c r="AD31" s="37" t="s">
        <v>181</v>
      </c>
      <c r="AE31" s="37" t="s">
        <v>181</v>
      </c>
      <c r="AF31" s="37" t="s">
        <v>181</v>
      </c>
      <c r="AG31" s="37" t="s">
        <v>181</v>
      </c>
      <c r="AH31" s="37" t="s">
        <v>181</v>
      </c>
      <c r="AI31" s="37" t="s">
        <v>181</v>
      </c>
      <c r="AJ31" s="37" t="s">
        <v>181</v>
      </c>
      <c r="AK31" s="37" t="s">
        <v>181</v>
      </c>
      <c r="AL31" s="37" t="s">
        <v>181</v>
      </c>
      <c r="AM31" s="37" t="s">
        <v>181</v>
      </c>
      <c r="AN31" s="37" t="s">
        <v>181</v>
      </c>
      <c r="AO31" s="37" t="s">
        <v>181</v>
      </c>
      <c r="AP31" s="37" t="s">
        <v>181</v>
      </c>
      <c r="AQ31" s="37" t="s">
        <v>181</v>
      </c>
      <c r="AR31" s="37" t="s">
        <v>181</v>
      </c>
      <c r="AS31" s="37" t="s">
        <v>181</v>
      </c>
      <c r="AT31" s="37" t="s">
        <v>181</v>
      </c>
      <c r="AU31" s="37"/>
      <c r="AV31" s="37"/>
      <c r="AW31" s="37"/>
      <c r="AX31" s="37"/>
      <c r="AY31" s="37"/>
      <c r="AZ31" s="37"/>
      <c r="BA31" s="90" t="s">
        <v>696</v>
      </c>
    </row>
    <row r="32" spans="1:53" x14ac:dyDescent="0.25">
      <c r="A32" t="s">
        <v>204</v>
      </c>
      <c r="B32" t="s">
        <v>6</v>
      </c>
      <c r="C32" t="str">
        <f t="shared" si="0"/>
        <v>South River-2016</v>
      </c>
      <c r="D32" t="s">
        <v>8</v>
      </c>
      <c r="E32">
        <v>2016</v>
      </c>
      <c r="F32" s="2">
        <v>42523</v>
      </c>
      <c r="G32" s="3">
        <v>50</v>
      </c>
      <c r="H32" s="27" t="s">
        <v>181</v>
      </c>
      <c r="I32" s="27" t="s">
        <v>181</v>
      </c>
      <c r="J32" s="14">
        <f>(S32*0.0018066)</f>
        <v>0.11797097999999999</v>
      </c>
      <c r="K32" s="27" t="s">
        <v>181</v>
      </c>
      <c r="L32" s="27" t="s">
        <v>181</v>
      </c>
      <c r="M32" s="82">
        <f t="shared" si="16"/>
        <v>6.44</v>
      </c>
      <c r="N32" s="14">
        <f t="shared" si="16"/>
        <v>261</v>
      </c>
      <c r="O32" s="3">
        <v>6.44</v>
      </c>
      <c r="P32" s="3">
        <v>261</v>
      </c>
      <c r="Q32" s="16">
        <v>0.1</v>
      </c>
      <c r="R32" s="26"/>
      <c r="S32">
        <v>65.3</v>
      </c>
      <c r="T32" s="26"/>
      <c r="U32">
        <v>5.48</v>
      </c>
      <c r="V32" s="26"/>
      <c r="W32" s="26"/>
      <c r="X32" s="26"/>
      <c r="Y32">
        <f>(-7.85853)+(312.39618*J32)</f>
        <v>28.995153502856397</v>
      </c>
      <c r="Z32" s="29"/>
      <c r="AA32" s="29"/>
      <c r="AB32" s="29"/>
      <c r="AC32" s="37" t="s">
        <v>181</v>
      </c>
      <c r="AD32" s="37" t="s">
        <v>181</v>
      </c>
      <c r="AE32" s="37" t="s">
        <v>181</v>
      </c>
      <c r="AF32" s="37" t="s">
        <v>181</v>
      </c>
      <c r="AG32" s="37" t="s">
        <v>181</v>
      </c>
      <c r="AH32" s="37" t="s">
        <v>181</v>
      </c>
      <c r="AI32" s="37" t="s">
        <v>181</v>
      </c>
      <c r="AJ32" s="37" t="s">
        <v>181</v>
      </c>
      <c r="AK32" s="37" t="s">
        <v>181</v>
      </c>
      <c r="AL32" s="37" t="s">
        <v>181</v>
      </c>
      <c r="AM32" s="37" t="s">
        <v>181</v>
      </c>
      <c r="AN32" s="37" t="s">
        <v>181</v>
      </c>
      <c r="AO32" s="37" t="s">
        <v>181</v>
      </c>
      <c r="AP32" s="37" t="s">
        <v>181</v>
      </c>
      <c r="AQ32" s="37" t="s">
        <v>181</v>
      </c>
      <c r="AR32" s="37" t="s">
        <v>181</v>
      </c>
      <c r="AS32" s="37" t="s">
        <v>181</v>
      </c>
      <c r="AT32" s="37" t="s">
        <v>181</v>
      </c>
      <c r="AU32" s="37"/>
      <c r="AV32" s="37"/>
      <c r="AW32" s="37"/>
      <c r="AX32" s="37"/>
      <c r="AY32" s="37"/>
      <c r="AZ32" s="37"/>
      <c r="BA32" s="53" t="s">
        <v>20</v>
      </c>
    </row>
    <row r="33" spans="1:53" x14ac:dyDescent="0.25">
      <c r="A33" t="s">
        <v>208</v>
      </c>
      <c r="B33" t="s">
        <v>6</v>
      </c>
      <c r="C33" t="str">
        <f t="shared" si="0"/>
        <v>South River-2022</v>
      </c>
      <c r="D33" t="s">
        <v>89</v>
      </c>
      <c r="E33">
        <v>2022</v>
      </c>
      <c r="F33" s="2">
        <v>44783</v>
      </c>
      <c r="G33" s="3">
        <v>0</v>
      </c>
      <c r="H33" s="80" t="s">
        <v>181</v>
      </c>
      <c r="I33" s="80" t="s">
        <v>181</v>
      </c>
      <c r="J33" s="80" t="s">
        <v>181</v>
      </c>
      <c r="K33" s="80" t="s">
        <v>181</v>
      </c>
      <c r="L33" s="80" t="s">
        <v>181</v>
      </c>
      <c r="M33" s="80" t="s">
        <v>181</v>
      </c>
      <c r="N33" s="80" t="s">
        <v>181</v>
      </c>
      <c r="O33" s="80" t="s">
        <v>181</v>
      </c>
      <c r="P33" s="80" t="s">
        <v>181</v>
      </c>
      <c r="Q33" s="37" t="s">
        <v>181</v>
      </c>
      <c r="R33" s="37" t="s">
        <v>181</v>
      </c>
      <c r="S33" s="37" t="s">
        <v>181</v>
      </c>
      <c r="T33" s="37" t="s">
        <v>181</v>
      </c>
      <c r="U33" s="37" t="s">
        <v>181</v>
      </c>
      <c r="V33" s="37" t="s">
        <v>181</v>
      </c>
      <c r="W33" s="37" t="s">
        <v>181</v>
      </c>
      <c r="X33" s="37" t="s">
        <v>181</v>
      </c>
      <c r="Y33" s="37" t="s">
        <v>181</v>
      </c>
      <c r="Z33" s="37"/>
      <c r="AA33" s="37"/>
      <c r="AB33" s="37"/>
      <c r="AC33">
        <v>4.55</v>
      </c>
      <c r="AD33">
        <v>10125</v>
      </c>
      <c r="AE33">
        <v>6.59</v>
      </c>
      <c r="AF33">
        <v>26.73</v>
      </c>
      <c r="AG33">
        <v>5.8</v>
      </c>
      <c r="AH33" s="41">
        <f>AC33</f>
        <v>4.55</v>
      </c>
      <c r="AI33" s="18">
        <f>AD33</f>
        <v>10125</v>
      </c>
      <c r="AJ33" s="26"/>
      <c r="AK33" s="26"/>
      <c r="AL33" s="16">
        <v>1.2</v>
      </c>
      <c r="AM33">
        <v>18</v>
      </c>
      <c r="AN33">
        <v>4000</v>
      </c>
      <c r="AO33">
        <v>8</v>
      </c>
      <c r="AP33">
        <v>560</v>
      </c>
      <c r="AQ33">
        <v>110</v>
      </c>
      <c r="AR33">
        <v>84</v>
      </c>
      <c r="AS33">
        <v>290</v>
      </c>
      <c r="AT33">
        <v>2200</v>
      </c>
      <c r="AU33">
        <f>(AQ33*2)/40</f>
        <v>5.5</v>
      </c>
      <c r="AV33">
        <f>(AS33*2)/24</f>
        <v>24.166666666666668</v>
      </c>
      <c r="AW33">
        <f>AU33/AV33</f>
        <v>0.22758620689655171</v>
      </c>
      <c r="BA33" s="53" t="s">
        <v>699</v>
      </c>
    </row>
    <row r="34" spans="1:53" x14ac:dyDescent="0.25">
      <c r="A34" t="s">
        <v>204</v>
      </c>
      <c r="B34" t="s">
        <v>96</v>
      </c>
      <c r="C34" t="str">
        <f t="shared" si="0"/>
        <v>Striking Bay-2016</v>
      </c>
      <c r="D34" t="s">
        <v>100</v>
      </c>
      <c r="E34">
        <v>2016</v>
      </c>
      <c r="F34" s="2">
        <v>42515</v>
      </c>
      <c r="G34" s="3">
        <v>7</v>
      </c>
      <c r="H34" s="27" t="s">
        <v>181</v>
      </c>
      <c r="I34" s="27" t="s">
        <v>181</v>
      </c>
      <c r="J34" s="27">
        <f>0.0006*(N34)-0.0823</f>
        <v>7.1776999999999997</v>
      </c>
      <c r="K34" s="27" t="s">
        <v>181</v>
      </c>
      <c r="L34" s="27" t="s">
        <v>181</v>
      </c>
      <c r="M34" s="82">
        <f t="shared" ref="M34:N37" si="17">AVERAGE(H34,O34)</f>
        <v>7.21</v>
      </c>
      <c r="N34" s="14">
        <f t="shared" si="17"/>
        <v>12100</v>
      </c>
      <c r="O34" s="3">
        <v>7.21</v>
      </c>
      <c r="P34" s="3">
        <v>12100</v>
      </c>
      <c r="Q34" s="16" t="s">
        <v>105</v>
      </c>
      <c r="R34" s="26"/>
      <c r="S34">
        <v>4160</v>
      </c>
      <c r="T34" s="26"/>
      <c r="U34">
        <v>541</v>
      </c>
      <c r="V34" s="26"/>
      <c r="W34" s="26"/>
      <c r="X34" s="26"/>
      <c r="Y34">
        <f>(-7.85853)+(312.39618*J34)</f>
        <v>2234.4275311860001</v>
      </c>
      <c r="Z34" s="26"/>
      <c r="AA34" s="26"/>
      <c r="AB34" s="26"/>
      <c r="AC34" s="27"/>
      <c r="AD34" s="27"/>
      <c r="AE34" s="26"/>
      <c r="AF34" s="26"/>
      <c r="AG34" s="26"/>
      <c r="AH34" s="41"/>
      <c r="AM34" s="26"/>
      <c r="AO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53" t="s">
        <v>750</v>
      </c>
    </row>
    <row r="35" spans="1:53" x14ac:dyDescent="0.25">
      <c r="A35" s="10" t="s">
        <v>204</v>
      </c>
      <c r="B35" s="10" t="s">
        <v>96</v>
      </c>
      <c r="C35" s="10" t="str">
        <f t="shared" si="0"/>
        <v>Striking Bay-2021</v>
      </c>
      <c r="D35" t="s">
        <v>101</v>
      </c>
      <c r="E35">
        <v>2021</v>
      </c>
      <c r="F35" s="2">
        <v>44352</v>
      </c>
      <c r="G35" s="3">
        <v>12</v>
      </c>
      <c r="H35" s="3">
        <v>5</v>
      </c>
      <c r="I35" s="3">
        <v>19511</v>
      </c>
      <c r="J35" s="6">
        <f>0.0006*(I35)-0.0823</f>
        <v>11.624299999999998</v>
      </c>
      <c r="K35" s="3">
        <v>24.5</v>
      </c>
      <c r="L35" s="40" t="s">
        <v>181</v>
      </c>
      <c r="M35" s="82">
        <f t="shared" si="17"/>
        <v>5.8650000000000002</v>
      </c>
      <c r="N35" s="14">
        <f t="shared" si="17"/>
        <v>16633</v>
      </c>
      <c r="O35" s="40">
        <v>6.73</v>
      </c>
      <c r="P35" s="40">
        <v>13755</v>
      </c>
      <c r="Q35" s="68">
        <v>0.8</v>
      </c>
      <c r="R35" s="10" t="s">
        <v>181</v>
      </c>
      <c r="S35" s="69" t="s">
        <v>181</v>
      </c>
      <c r="T35" s="10" t="s">
        <v>181</v>
      </c>
      <c r="U35" s="10" t="s">
        <v>181</v>
      </c>
      <c r="V35" s="10" t="s">
        <v>181</v>
      </c>
      <c r="W35" s="10" t="s">
        <v>181</v>
      </c>
      <c r="X35" s="10" t="s">
        <v>181</v>
      </c>
      <c r="Y35" s="10" t="s">
        <v>181</v>
      </c>
      <c r="Z35" s="10"/>
      <c r="AA35" s="10"/>
      <c r="AB35" s="10"/>
      <c r="AC35"/>
      <c r="AD35"/>
      <c r="AG35" s="10"/>
      <c r="AH35" s="41"/>
      <c r="AJ35" s="10"/>
      <c r="AK35" s="10"/>
      <c r="AL35" s="68"/>
      <c r="AM35" s="10"/>
      <c r="AN35" s="69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53" t="s">
        <v>804</v>
      </c>
    </row>
    <row r="36" spans="1:53" x14ac:dyDescent="0.25">
      <c r="A36" t="s">
        <v>204</v>
      </c>
      <c r="B36" t="s">
        <v>97</v>
      </c>
      <c r="C36" t="str">
        <f t="shared" si="0"/>
        <v>Swanquarter Dike-2011</v>
      </c>
      <c r="D36" t="s">
        <v>102</v>
      </c>
      <c r="E36">
        <v>2011</v>
      </c>
      <c r="F36" s="2">
        <v>40765</v>
      </c>
      <c r="G36" s="27"/>
      <c r="H36" s="3">
        <v>6.82</v>
      </c>
      <c r="I36" s="3">
        <v>34093.1</v>
      </c>
      <c r="J36" s="6">
        <f>0.0006*(I36)-0.0823</f>
        <v>20.373559999999998</v>
      </c>
      <c r="K36" s="27"/>
      <c r="L36" s="27"/>
      <c r="M36" s="82">
        <f t="shared" si="17"/>
        <v>6.8800000000000008</v>
      </c>
      <c r="N36" s="14">
        <f t="shared" si="17"/>
        <v>31771.55</v>
      </c>
      <c r="O36" s="3">
        <v>6.94</v>
      </c>
      <c r="P36" s="3">
        <v>29450</v>
      </c>
      <c r="Q36" s="16">
        <v>0.39900000000000002</v>
      </c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5"/>
      <c r="AD36" s="25"/>
      <c r="AF36" s="26"/>
      <c r="AG36" s="26"/>
      <c r="AH36" s="41"/>
      <c r="AJ36" s="25"/>
      <c r="AK36" s="25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</row>
    <row r="37" spans="1:53" x14ac:dyDescent="0.25">
      <c r="A37" t="s">
        <v>204</v>
      </c>
      <c r="B37" t="s">
        <v>97</v>
      </c>
      <c r="C37" t="str">
        <f t="shared" si="0"/>
        <v>Swanquarter Dike-2016</v>
      </c>
      <c r="D37" t="s">
        <v>103</v>
      </c>
      <c r="E37">
        <v>2016</v>
      </c>
      <c r="F37" s="2">
        <v>42514</v>
      </c>
      <c r="G37" s="3">
        <v>27</v>
      </c>
      <c r="H37" s="27" t="s">
        <v>181</v>
      </c>
      <c r="I37" s="27" t="s">
        <v>181</v>
      </c>
      <c r="J37" s="27">
        <f>0.0006*(N37)-0.0823</f>
        <v>2.7736999999999998</v>
      </c>
      <c r="K37" s="27" t="s">
        <v>181</v>
      </c>
      <c r="L37" s="27" t="s">
        <v>181</v>
      </c>
      <c r="M37" s="82">
        <f t="shared" si="17"/>
        <v>7.09</v>
      </c>
      <c r="N37" s="14">
        <f t="shared" si="17"/>
        <v>4760</v>
      </c>
      <c r="O37" s="3">
        <v>7.09</v>
      </c>
      <c r="P37" s="3">
        <v>4760</v>
      </c>
      <c r="Q37" s="16" t="s">
        <v>105</v>
      </c>
      <c r="R37" s="26"/>
      <c r="S37">
        <v>1570</v>
      </c>
      <c r="T37" s="26"/>
      <c r="U37">
        <v>158</v>
      </c>
      <c r="V37" s="26"/>
      <c r="W37" s="26"/>
      <c r="X37" s="26"/>
      <c r="Y37">
        <f>(-7.85853)+(312.39618*J37)</f>
        <v>858.634754466</v>
      </c>
      <c r="Z37" s="26"/>
      <c r="AA37" s="26"/>
      <c r="AB37" s="26"/>
      <c r="AC37" s="27"/>
      <c r="AD37" s="27"/>
      <c r="AE37" s="26"/>
      <c r="AF37" s="26"/>
      <c r="AG37" s="26"/>
      <c r="AH37" s="41"/>
      <c r="AM37" s="26"/>
      <c r="AO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53" t="s">
        <v>750</v>
      </c>
    </row>
    <row r="38" spans="1:53" x14ac:dyDescent="0.25">
      <c r="A38" t="s">
        <v>208</v>
      </c>
      <c r="B38" t="s">
        <v>118</v>
      </c>
      <c r="C38" t="str">
        <f t="shared" si="0"/>
        <v>Terrapin Point-2022</v>
      </c>
      <c r="D38" t="s">
        <v>90</v>
      </c>
      <c r="E38">
        <v>2022</v>
      </c>
      <c r="F38" s="2">
        <v>44700</v>
      </c>
      <c r="G38" s="3">
        <v>0</v>
      </c>
      <c r="H38" s="80" t="s">
        <v>181</v>
      </c>
      <c r="I38" s="80" t="s">
        <v>181</v>
      </c>
      <c r="J38" s="80" t="s">
        <v>181</v>
      </c>
      <c r="K38" s="80" t="s">
        <v>181</v>
      </c>
      <c r="L38" s="80" t="s">
        <v>181</v>
      </c>
      <c r="M38" s="80" t="s">
        <v>181</v>
      </c>
      <c r="N38" s="80" t="s">
        <v>181</v>
      </c>
      <c r="O38" s="80" t="s">
        <v>181</v>
      </c>
      <c r="P38" s="80" t="s">
        <v>181</v>
      </c>
      <c r="Q38" s="37" t="s">
        <v>181</v>
      </c>
      <c r="R38" s="37" t="s">
        <v>181</v>
      </c>
      <c r="S38" s="37" t="s">
        <v>181</v>
      </c>
      <c r="T38" s="37" t="s">
        <v>181</v>
      </c>
      <c r="U38" s="37" t="s">
        <v>181</v>
      </c>
      <c r="V38" s="37" t="s">
        <v>181</v>
      </c>
      <c r="W38" s="37" t="s">
        <v>181</v>
      </c>
      <c r="X38" s="37" t="s">
        <v>181</v>
      </c>
      <c r="Y38" s="37" t="s">
        <v>181</v>
      </c>
      <c r="Z38" s="37"/>
      <c r="AA38" s="37"/>
      <c r="AB38" s="37"/>
      <c r="AC38" s="18">
        <v>6.4053839999999997</v>
      </c>
      <c r="AD38" s="18">
        <v>167.54159999999999</v>
      </c>
      <c r="AE38" s="18">
        <v>8.7842290000000003E-2</v>
      </c>
      <c r="AF38">
        <v>21.690629999999999</v>
      </c>
      <c r="AG38" s="41">
        <v>0.1089021</v>
      </c>
      <c r="AH38" s="41">
        <f>AVERAGE(AC38,AJ38)</f>
        <v>6.4053839999999997</v>
      </c>
      <c r="AI38" s="18">
        <f>AVERAGE(AD38,AK38)</f>
        <v>167.54159999999999</v>
      </c>
      <c r="AJ38" s="26"/>
      <c r="AK38" s="26"/>
      <c r="AL38" s="16">
        <v>1.4</v>
      </c>
      <c r="AM38">
        <v>0.4</v>
      </c>
      <c r="AN38">
        <v>20</v>
      </c>
      <c r="AO38">
        <v>0.4</v>
      </c>
      <c r="AP38">
        <v>2.2000000000000002</v>
      </c>
      <c r="AQ38">
        <v>11</v>
      </c>
      <c r="AR38">
        <v>3.8</v>
      </c>
      <c r="AS38">
        <v>6.8</v>
      </c>
      <c r="AT38">
        <v>21</v>
      </c>
      <c r="AU38">
        <f>(AQ38*2)/40</f>
        <v>0.55000000000000004</v>
      </c>
      <c r="AV38">
        <f>(AS38*2)/24</f>
        <v>0.56666666666666665</v>
      </c>
      <c r="AW38">
        <f>AU38/AV38</f>
        <v>0.97058823529411775</v>
      </c>
      <c r="BA38" s="83" t="s">
        <v>698</v>
      </c>
    </row>
    <row r="56" spans="1:53" s="19" customFormat="1" x14ac:dyDescent="0.25">
      <c r="A56" s="19" t="s">
        <v>208</v>
      </c>
      <c r="B56" s="19" t="s">
        <v>112</v>
      </c>
      <c r="C56" s="19" t="str">
        <f t="shared" ref="C56:C64" si="18">CONCATENATE(B56,"-",E56)</f>
        <v>East Lake-2022</v>
      </c>
      <c r="D56" s="19" t="s">
        <v>69</v>
      </c>
      <c r="E56" s="19">
        <v>2022</v>
      </c>
      <c r="F56" s="55">
        <v>44753</v>
      </c>
      <c r="G56" s="85">
        <v>8</v>
      </c>
      <c r="H56" s="92">
        <v>5.1878979999999997</v>
      </c>
      <c r="I56" s="92">
        <v>747.47</v>
      </c>
      <c r="J56" s="92">
        <v>0.3690773</v>
      </c>
      <c r="K56" s="85">
        <v>25.07807</v>
      </c>
      <c r="L56" s="93">
        <v>0.4858555</v>
      </c>
      <c r="M56" s="93">
        <f>AVERAGE(H56,O56)</f>
        <v>5.1878979999999997</v>
      </c>
      <c r="N56" s="92">
        <f>AVERAGE(I56,P56)</f>
        <v>747.47</v>
      </c>
      <c r="O56" s="94"/>
      <c r="P56" s="94"/>
      <c r="Q56" s="95">
        <v>0.04</v>
      </c>
      <c r="R56" s="19">
        <v>0.78</v>
      </c>
      <c r="S56" s="19">
        <v>204</v>
      </c>
      <c r="T56" s="19">
        <v>0.4</v>
      </c>
      <c r="U56" s="19">
        <v>720</v>
      </c>
      <c r="V56" s="19">
        <v>3.7</v>
      </c>
      <c r="W56" s="19">
        <v>4.4000000000000004</v>
      </c>
      <c r="X56" s="19">
        <v>9.3000000000000007</v>
      </c>
      <c r="Y56" s="19">
        <v>130</v>
      </c>
      <c r="Z56" s="19">
        <f>(V56*2)/40</f>
        <v>0.185</v>
      </c>
      <c r="AA56" s="19">
        <f>(X56*2)/24</f>
        <v>0.77500000000000002</v>
      </c>
      <c r="AB56" s="19">
        <f>Z56/AA56</f>
        <v>0.23870967741935484</v>
      </c>
      <c r="AC56" s="96">
        <v>5.2689979999999998</v>
      </c>
      <c r="AD56" s="96">
        <v>1186.9110000000001</v>
      </c>
      <c r="AE56" s="96">
        <v>0.59716689999999994</v>
      </c>
      <c r="AF56" s="19">
        <v>23.709250000000001</v>
      </c>
      <c r="AG56" s="97">
        <v>0.77149190000000001</v>
      </c>
      <c r="AH56" s="97">
        <f>AVERAGE(AC56,AJ56)</f>
        <v>5.2689979999999998</v>
      </c>
      <c r="AI56" s="96">
        <f>AVERAGE(AD56,AK56)</f>
        <v>1186.9110000000001</v>
      </c>
      <c r="AJ56" s="98"/>
      <c r="AK56" s="98"/>
      <c r="AL56" s="95">
        <v>0.51</v>
      </c>
      <c r="AM56" s="19">
        <v>1.7</v>
      </c>
      <c r="AN56" s="19">
        <v>330</v>
      </c>
      <c r="AO56" s="19">
        <v>0.4</v>
      </c>
      <c r="AP56" s="19">
        <v>41</v>
      </c>
      <c r="AQ56" s="19">
        <v>110</v>
      </c>
      <c r="AR56" s="19">
        <v>15</v>
      </c>
      <c r="AS56" s="19">
        <v>110</v>
      </c>
      <c r="AT56" s="19">
        <v>250</v>
      </c>
      <c r="AU56" s="19">
        <f>(AQ56*2)/40</f>
        <v>5.5</v>
      </c>
      <c r="AV56" s="19">
        <f>(AS56*2)/24</f>
        <v>9.1666666666666661</v>
      </c>
      <c r="AW56" s="19">
        <f>AU56/AV56</f>
        <v>0.60000000000000009</v>
      </c>
      <c r="BA56" s="99" t="s">
        <v>803</v>
      </c>
    </row>
    <row r="57" spans="1:53" x14ac:dyDescent="0.25">
      <c r="A57" t="s">
        <v>208</v>
      </c>
      <c r="B57" t="s">
        <v>182</v>
      </c>
      <c r="C57" t="str">
        <f t="shared" si="18"/>
        <v>Roanoke Loam-2022</v>
      </c>
      <c r="D57" t="s">
        <v>84</v>
      </c>
      <c r="E57">
        <v>2022</v>
      </c>
      <c r="F57" s="2">
        <v>44698</v>
      </c>
      <c r="G57" s="3">
        <v>0</v>
      </c>
      <c r="H57" s="80" t="s">
        <v>181</v>
      </c>
      <c r="I57" s="80" t="s">
        <v>181</v>
      </c>
      <c r="J57" s="80" t="s">
        <v>181</v>
      </c>
      <c r="K57" s="80" t="s">
        <v>181</v>
      </c>
      <c r="L57" s="80" t="s">
        <v>181</v>
      </c>
      <c r="M57" s="80" t="s">
        <v>181</v>
      </c>
      <c r="N57" s="80" t="s">
        <v>181</v>
      </c>
      <c r="O57" s="80" t="s">
        <v>181</v>
      </c>
      <c r="P57" s="80" t="s">
        <v>181</v>
      </c>
      <c r="Q57" s="37" t="s">
        <v>181</v>
      </c>
      <c r="R57" s="37" t="s">
        <v>181</v>
      </c>
      <c r="S57" s="37" t="s">
        <v>181</v>
      </c>
      <c r="T57" s="37" t="s">
        <v>181</v>
      </c>
      <c r="U57" s="37" t="s">
        <v>181</v>
      </c>
      <c r="V57" s="37" t="s">
        <v>181</v>
      </c>
      <c r="W57" s="37" t="s">
        <v>181</v>
      </c>
      <c r="X57" s="37" t="s">
        <v>181</v>
      </c>
      <c r="Y57" s="37" t="s">
        <v>181</v>
      </c>
      <c r="Z57" s="37"/>
      <c r="AA57" s="37"/>
      <c r="AB57" s="37"/>
      <c r="AC57" s="37" t="s">
        <v>181</v>
      </c>
      <c r="AD57" s="37" t="s">
        <v>181</v>
      </c>
      <c r="AE57" s="37" t="s">
        <v>181</v>
      </c>
      <c r="AF57" s="37" t="s">
        <v>181</v>
      </c>
      <c r="AG57" s="37" t="s">
        <v>181</v>
      </c>
      <c r="AH57" s="37" t="s">
        <v>181</v>
      </c>
      <c r="AI57" s="37" t="s">
        <v>181</v>
      </c>
      <c r="AJ57" s="37" t="s">
        <v>181</v>
      </c>
      <c r="AK57" s="37" t="s">
        <v>181</v>
      </c>
      <c r="AL57" s="37" t="s">
        <v>181</v>
      </c>
      <c r="AM57" s="37" t="s">
        <v>181</v>
      </c>
      <c r="AN57" s="37" t="s">
        <v>181</v>
      </c>
      <c r="AO57" s="37" t="s">
        <v>181</v>
      </c>
      <c r="AP57" s="37" t="s">
        <v>181</v>
      </c>
      <c r="AQ57" s="37" t="s">
        <v>181</v>
      </c>
      <c r="AR57" s="37" t="s">
        <v>181</v>
      </c>
      <c r="AS57" s="37" t="s">
        <v>181</v>
      </c>
      <c r="AT57" s="37" t="s">
        <v>181</v>
      </c>
      <c r="AU57" s="37"/>
      <c r="AV57" s="37"/>
      <c r="AW57" s="37"/>
      <c r="AX57" s="37"/>
      <c r="AY57" s="37"/>
      <c r="AZ57" s="37"/>
      <c r="BA57" s="53" t="s">
        <v>179</v>
      </c>
    </row>
    <row r="58" spans="1:53" x14ac:dyDescent="0.25">
      <c r="A58" t="s">
        <v>208</v>
      </c>
      <c r="B58" t="s">
        <v>117</v>
      </c>
      <c r="C58" t="str">
        <f t="shared" si="18"/>
        <v>Smith Creek S-2022</v>
      </c>
      <c r="D58" t="s">
        <v>88</v>
      </c>
      <c r="E58">
        <v>2022</v>
      </c>
      <c r="F58" s="2">
        <v>44728</v>
      </c>
      <c r="G58" s="3">
        <v>0</v>
      </c>
      <c r="H58" s="80" t="s">
        <v>181</v>
      </c>
      <c r="I58" s="80" t="s">
        <v>181</v>
      </c>
      <c r="J58" s="80" t="s">
        <v>181</v>
      </c>
      <c r="K58" s="80" t="s">
        <v>181</v>
      </c>
      <c r="L58" s="80" t="s">
        <v>181</v>
      </c>
      <c r="M58" s="80" t="s">
        <v>181</v>
      </c>
      <c r="N58" s="80" t="s">
        <v>181</v>
      </c>
      <c r="O58" s="80" t="s">
        <v>181</v>
      </c>
      <c r="P58" s="80" t="s">
        <v>181</v>
      </c>
      <c r="Q58" s="37" t="s">
        <v>181</v>
      </c>
      <c r="R58" s="37" t="s">
        <v>181</v>
      </c>
      <c r="S58" s="37" t="s">
        <v>181</v>
      </c>
      <c r="T58" s="37" t="s">
        <v>181</v>
      </c>
      <c r="U58" s="37" t="s">
        <v>181</v>
      </c>
      <c r="V58" s="37" t="s">
        <v>181</v>
      </c>
      <c r="W58" s="37" t="s">
        <v>181</v>
      </c>
      <c r="X58" s="37" t="s">
        <v>181</v>
      </c>
      <c r="Y58" s="37" t="s">
        <v>181</v>
      </c>
      <c r="Z58" s="37"/>
      <c r="AA58" s="37"/>
      <c r="AB58" s="37"/>
      <c r="AC58" s="37" t="s">
        <v>181</v>
      </c>
      <c r="AD58" s="37" t="s">
        <v>181</v>
      </c>
      <c r="AE58" s="37" t="s">
        <v>181</v>
      </c>
      <c r="AF58" s="37" t="s">
        <v>181</v>
      </c>
      <c r="AG58" s="37" t="s">
        <v>181</v>
      </c>
      <c r="AH58" s="37" t="s">
        <v>181</v>
      </c>
      <c r="AI58" s="37" t="s">
        <v>181</v>
      </c>
      <c r="AJ58" s="37" t="s">
        <v>181</v>
      </c>
      <c r="AK58" s="37" t="s">
        <v>181</v>
      </c>
      <c r="AL58" s="37" t="s">
        <v>181</v>
      </c>
      <c r="AM58" s="37" t="s">
        <v>181</v>
      </c>
      <c r="AN58" s="37" t="s">
        <v>181</v>
      </c>
      <c r="AO58" s="37" t="s">
        <v>181</v>
      </c>
      <c r="AP58" s="37" t="s">
        <v>181</v>
      </c>
      <c r="AQ58" s="37" t="s">
        <v>181</v>
      </c>
      <c r="AR58" s="37" t="s">
        <v>181</v>
      </c>
      <c r="AS58" s="37" t="s">
        <v>181</v>
      </c>
      <c r="AT58" s="37" t="s">
        <v>181</v>
      </c>
      <c r="AU58" s="37"/>
      <c r="AV58" s="37"/>
      <c r="AW58" s="37"/>
      <c r="AX58" s="37"/>
      <c r="AY58" s="37"/>
      <c r="AZ58" s="37"/>
      <c r="BA58" s="90" t="s">
        <v>697</v>
      </c>
    </row>
    <row r="59" spans="1:53" x14ac:dyDescent="0.25">
      <c r="A59" t="s">
        <v>208</v>
      </c>
      <c r="B59" t="s">
        <v>127</v>
      </c>
      <c r="C59" t="str">
        <f t="shared" si="18"/>
        <v>Whalen-2022</v>
      </c>
      <c r="D59" t="s">
        <v>91</v>
      </c>
      <c r="E59">
        <v>2022</v>
      </c>
      <c r="G59" s="3">
        <v>0</v>
      </c>
      <c r="H59" s="80" t="s">
        <v>181</v>
      </c>
      <c r="I59" s="80" t="s">
        <v>181</v>
      </c>
      <c r="J59" s="80" t="s">
        <v>181</v>
      </c>
      <c r="K59" s="80" t="s">
        <v>181</v>
      </c>
      <c r="L59" s="80" t="s">
        <v>181</v>
      </c>
      <c r="M59" s="80" t="s">
        <v>181</v>
      </c>
      <c r="N59" s="80" t="s">
        <v>181</v>
      </c>
      <c r="O59" s="80" t="s">
        <v>181</v>
      </c>
      <c r="P59" s="80" t="s">
        <v>181</v>
      </c>
      <c r="Q59" s="37" t="s">
        <v>181</v>
      </c>
      <c r="R59" s="37" t="s">
        <v>181</v>
      </c>
      <c r="S59" s="37" t="s">
        <v>181</v>
      </c>
      <c r="T59" s="37" t="s">
        <v>181</v>
      </c>
      <c r="U59" s="37" t="s">
        <v>181</v>
      </c>
      <c r="V59" s="37" t="s">
        <v>181</v>
      </c>
      <c r="W59" s="37" t="s">
        <v>181</v>
      </c>
      <c r="X59" s="37" t="s">
        <v>181</v>
      </c>
      <c r="Y59" s="37" t="s">
        <v>181</v>
      </c>
      <c r="Z59" s="37"/>
      <c r="AA59" s="37"/>
      <c r="AB59" s="37"/>
      <c r="AC59" s="37" t="s">
        <v>181</v>
      </c>
      <c r="AD59" s="37" t="s">
        <v>181</v>
      </c>
      <c r="AE59" s="37" t="s">
        <v>181</v>
      </c>
      <c r="AF59" s="37" t="s">
        <v>181</v>
      </c>
      <c r="AG59" s="37" t="s">
        <v>181</v>
      </c>
      <c r="AH59" s="37" t="s">
        <v>181</v>
      </c>
      <c r="AI59" s="37" t="s">
        <v>181</v>
      </c>
      <c r="AJ59" s="37" t="s">
        <v>181</v>
      </c>
      <c r="AK59" s="37" t="s">
        <v>181</v>
      </c>
      <c r="AL59" s="37" t="s">
        <v>181</v>
      </c>
      <c r="AM59" s="37" t="s">
        <v>181</v>
      </c>
      <c r="AN59" s="37" t="s">
        <v>181</v>
      </c>
      <c r="AO59" s="37" t="s">
        <v>181</v>
      </c>
      <c r="AP59" s="37" t="s">
        <v>181</v>
      </c>
      <c r="AQ59" s="37" t="s">
        <v>181</v>
      </c>
      <c r="AR59" s="37" t="s">
        <v>181</v>
      </c>
      <c r="AS59" s="37" t="s">
        <v>181</v>
      </c>
      <c r="AT59" s="37" t="s">
        <v>181</v>
      </c>
      <c r="AU59" s="37"/>
      <c r="AV59" s="37"/>
      <c r="AW59" s="37"/>
      <c r="AX59" s="37"/>
      <c r="AY59" s="37"/>
      <c r="AZ59" s="37"/>
      <c r="BA59" s="90" t="s">
        <v>697</v>
      </c>
    </row>
    <row r="60" spans="1:53" x14ac:dyDescent="0.25">
      <c r="A60" t="s">
        <v>208</v>
      </c>
      <c r="B60" t="s">
        <v>108</v>
      </c>
      <c r="C60" t="str">
        <f t="shared" si="18"/>
        <v>Adams Creek-2022</v>
      </c>
      <c r="D60" t="s">
        <v>63</v>
      </c>
      <c r="E60">
        <v>2022</v>
      </c>
      <c r="G60" s="3">
        <v>0</v>
      </c>
      <c r="H60" s="80" t="s">
        <v>181</v>
      </c>
      <c r="I60" s="80" t="s">
        <v>181</v>
      </c>
      <c r="J60" s="80" t="s">
        <v>181</v>
      </c>
      <c r="K60" s="80" t="s">
        <v>181</v>
      </c>
      <c r="L60" s="80" t="s">
        <v>181</v>
      </c>
      <c r="M60" s="80" t="s">
        <v>181</v>
      </c>
      <c r="N60" s="81" t="s">
        <v>181</v>
      </c>
      <c r="O60" s="80" t="s">
        <v>181</v>
      </c>
      <c r="P60" s="80" t="s">
        <v>181</v>
      </c>
      <c r="Q60" s="37" t="s">
        <v>181</v>
      </c>
      <c r="R60" s="37" t="s">
        <v>181</v>
      </c>
      <c r="S60" s="37" t="s">
        <v>181</v>
      </c>
      <c r="T60" s="37" t="s">
        <v>181</v>
      </c>
      <c r="U60" s="37" t="s">
        <v>181</v>
      </c>
      <c r="V60" s="37" t="s">
        <v>181</v>
      </c>
      <c r="W60" s="37" t="s">
        <v>181</v>
      </c>
      <c r="X60" s="37" t="s">
        <v>181</v>
      </c>
      <c r="Y60" s="37" t="s">
        <v>181</v>
      </c>
      <c r="Z60" s="37"/>
      <c r="AA60" s="37"/>
      <c r="AB60" s="37"/>
      <c r="AC60" s="37"/>
      <c r="AD60" s="37"/>
      <c r="AE60" s="37"/>
      <c r="AF60" s="37"/>
      <c r="AG60" s="37"/>
      <c r="AH60" s="37"/>
      <c r="AI60" s="72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53" t="s">
        <v>179</v>
      </c>
    </row>
    <row r="61" spans="1:53" x14ac:dyDescent="0.25">
      <c r="A61" t="s">
        <v>204</v>
      </c>
      <c r="B61" t="s">
        <v>2</v>
      </c>
      <c r="C61" t="str">
        <f t="shared" si="18"/>
        <v>Goose Creek Gameland-2011</v>
      </c>
      <c r="D61" t="s">
        <v>3</v>
      </c>
      <c r="E61">
        <v>2011</v>
      </c>
      <c r="F61" s="2">
        <v>40714</v>
      </c>
      <c r="G61" s="3">
        <v>0</v>
      </c>
      <c r="H61" s="80" t="s">
        <v>181</v>
      </c>
      <c r="I61" s="80" t="s">
        <v>181</v>
      </c>
      <c r="J61" s="80" t="s">
        <v>181</v>
      </c>
      <c r="K61" s="80" t="s">
        <v>181</v>
      </c>
      <c r="L61" s="80" t="s">
        <v>181</v>
      </c>
      <c r="M61" s="80" t="s">
        <v>181</v>
      </c>
      <c r="N61" s="80" t="s">
        <v>181</v>
      </c>
      <c r="O61" s="80" t="s">
        <v>181</v>
      </c>
      <c r="P61" s="80" t="s">
        <v>181</v>
      </c>
      <c r="Q61" s="37" t="s">
        <v>181</v>
      </c>
      <c r="R61" s="37" t="s">
        <v>181</v>
      </c>
      <c r="S61" s="37" t="s">
        <v>181</v>
      </c>
      <c r="T61" s="37" t="s">
        <v>181</v>
      </c>
      <c r="U61" s="37" t="s">
        <v>181</v>
      </c>
      <c r="V61" s="37" t="s">
        <v>181</v>
      </c>
      <c r="W61" s="37" t="s">
        <v>181</v>
      </c>
      <c r="X61" s="37" t="s">
        <v>181</v>
      </c>
      <c r="Y61" s="37" t="s">
        <v>181</v>
      </c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</row>
    <row r="62" spans="1:53" x14ac:dyDescent="0.25">
      <c r="A62" t="s">
        <v>204</v>
      </c>
      <c r="B62" t="s">
        <v>6</v>
      </c>
      <c r="C62" t="str">
        <f t="shared" si="18"/>
        <v>South River-2011</v>
      </c>
      <c r="D62" t="s">
        <v>7</v>
      </c>
      <c r="E62">
        <v>2011</v>
      </c>
      <c r="F62" s="2">
        <v>40715</v>
      </c>
      <c r="G62" s="3">
        <v>0</v>
      </c>
      <c r="H62" s="80" t="s">
        <v>181</v>
      </c>
      <c r="I62" s="80" t="s">
        <v>181</v>
      </c>
      <c r="J62" s="80" t="s">
        <v>181</v>
      </c>
      <c r="K62" s="80" t="s">
        <v>181</v>
      </c>
      <c r="L62" s="80" t="s">
        <v>181</v>
      </c>
      <c r="M62" s="80" t="s">
        <v>181</v>
      </c>
      <c r="N62" s="80" t="s">
        <v>181</v>
      </c>
      <c r="O62" s="80" t="s">
        <v>181</v>
      </c>
      <c r="P62" s="80" t="s">
        <v>181</v>
      </c>
      <c r="Q62" s="37" t="s">
        <v>181</v>
      </c>
      <c r="R62" s="37" t="s">
        <v>181</v>
      </c>
      <c r="S62" s="37" t="s">
        <v>181</v>
      </c>
      <c r="T62" s="37" t="s">
        <v>181</v>
      </c>
      <c r="U62" s="37" t="s">
        <v>181</v>
      </c>
      <c r="V62" s="37" t="s">
        <v>181</v>
      </c>
      <c r="W62" s="37" t="s">
        <v>181</v>
      </c>
      <c r="X62" s="37" t="s">
        <v>181</v>
      </c>
      <c r="Y62" s="37" t="s">
        <v>181</v>
      </c>
      <c r="Z62" s="37"/>
      <c r="AA62" s="37"/>
      <c r="AB62" s="37"/>
      <c r="AC62" s="37" t="s">
        <v>181</v>
      </c>
      <c r="AD62" s="37" t="s">
        <v>181</v>
      </c>
      <c r="AE62" s="37" t="s">
        <v>181</v>
      </c>
      <c r="AF62" s="37" t="s">
        <v>181</v>
      </c>
      <c r="AG62" s="37" t="s">
        <v>181</v>
      </c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53" t="s">
        <v>183</v>
      </c>
    </row>
    <row r="63" spans="1:53" x14ac:dyDescent="0.25">
      <c r="A63" t="s">
        <v>204</v>
      </c>
      <c r="B63" t="s">
        <v>2</v>
      </c>
      <c r="C63" t="str">
        <f t="shared" si="18"/>
        <v>Goose Creek Gameland-2016</v>
      </c>
      <c r="D63" t="s">
        <v>14</v>
      </c>
      <c r="E63">
        <v>2016</v>
      </c>
      <c r="F63" s="2">
        <v>42571</v>
      </c>
      <c r="G63" s="3">
        <v>0</v>
      </c>
      <c r="H63" s="27" t="s">
        <v>181</v>
      </c>
      <c r="I63" s="27" t="s">
        <v>181</v>
      </c>
      <c r="J63" s="80" t="s">
        <v>181</v>
      </c>
      <c r="K63" s="80" t="s">
        <v>181</v>
      </c>
      <c r="L63" s="80" t="s">
        <v>181</v>
      </c>
      <c r="M63" s="80" t="s">
        <v>181</v>
      </c>
      <c r="N63" s="80" t="s">
        <v>181</v>
      </c>
      <c r="O63" s="80" t="s">
        <v>181</v>
      </c>
      <c r="P63" s="80" t="s">
        <v>181</v>
      </c>
      <c r="Q63" s="37" t="s">
        <v>181</v>
      </c>
      <c r="R63" s="37" t="s">
        <v>181</v>
      </c>
      <c r="S63" s="37" t="s">
        <v>181</v>
      </c>
      <c r="T63" s="37" t="s">
        <v>181</v>
      </c>
      <c r="U63" s="37" t="s">
        <v>181</v>
      </c>
      <c r="V63" s="37" t="s">
        <v>181</v>
      </c>
      <c r="W63" s="37" t="s">
        <v>181</v>
      </c>
      <c r="X63" s="37" t="s">
        <v>181</v>
      </c>
      <c r="Y63" s="37" t="s">
        <v>181</v>
      </c>
      <c r="Z63" s="37"/>
      <c r="AA63" s="37"/>
      <c r="AB63" s="37"/>
      <c r="AC63" s="27"/>
      <c r="AD63" s="2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</row>
    <row r="64" spans="1:53" x14ac:dyDescent="0.25">
      <c r="A64" t="s">
        <v>204</v>
      </c>
      <c r="B64" t="s">
        <v>9</v>
      </c>
      <c r="C64" t="str">
        <f t="shared" si="18"/>
        <v>Browns Creek-2021</v>
      </c>
      <c r="D64" t="s">
        <v>60</v>
      </c>
      <c r="E64">
        <v>2021</v>
      </c>
      <c r="F64" s="2">
        <v>44377</v>
      </c>
      <c r="G64" s="3">
        <v>0</v>
      </c>
      <c r="H64" s="80" t="s">
        <v>181</v>
      </c>
      <c r="I64" s="80" t="s">
        <v>181</v>
      </c>
      <c r="J64" s="80" t="s">
        <v>181</v>
      </c>
      <c r="K64" s="80" t="s">
        <v>181</v>
      </c>
      <c r="L64" s="80" t="s">
        <v>181</v>
      </c>
      <c r="M64" s="80" t="s">
        <v>181</v>
      </c>
      <c r="N64" s="80" t="s">
        <v>181</v>
      </c>
      <c r="O64" s="80" t="s">
        <v>181</v>
      </c>
      <c r="P64" s="80" t="s">
        <v>181</v>
      </c>
      <c r="Q64" s="37" t="s">
        <v>181</v>
      </c>
      <c r="R64" s="37" t="s">
        <v>181</v>
      </c>
      <c r="S64" s="37" t="s">
        <v>181</v>
      </c>
      <c r="T64" s="37" t="s">
        <v>181</v>
      </c>
      <c r="U64" s="37" t="s">
        <v>181</v>
      </c>
      <c r="V64" s="37" t="s">
        <v>181</v>
      </c>
      <c r="W64" s="37" t="s">
        <v>181</v>
      </c>
      <c r="X64" s="37" t="s">
        <v>181</v>
      </c>
      <c r="Y64" s="37" t="s">
        <v>181</v>
      </c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53" t="s">
        <v>200</v>
      </c>
    </row>
  </sheetData>
  <autoFilter ref="A1:BF46" xr:uid="{668FBF0D-A22C-4B1C-B9A8-D9A041085B94}">
    <sortState xmlns:xlrd2="http://schemas.microsoft.com/office/spreadsheetml/2017/richdata2" ref="A2:BF46">
      <sortCondition ref="C1:C46"/>
    </sortState>
  </autoFilter>
  <sortState xmlns:xlrd2="http://schemas.microsoft.com/office/spreadsheetml/2017/richdata2" ref="A20:BF32">
    <sortCondition ref="B20:B32"/>
  </sortState>
  <conditionalFormatting sqref="C1:C38 C47:C1048576">
    <cfRule type="duplicateValues" dxfId="2" priority="3"/>
  </conditionalFormatting>
  <conditionalFormatting sqref="AB1:AB38 AW2:AZ38 AB47:AB1048576 AW47:AZ1048576">
    <cfRule type="cellIs" dxfId="1" priority="2" operator="greaterThan">
      <formula>0.95</formula>
    </cfRule>
  </conditionalFormatting>
  <conditionalFormatting sqref="AW1 AZ1">
    <cfRule type="cellIs" dxfId="0" priority="1" operator="greaterThan">
      <formula>0.95</formula>
    </cfRule>
  </conditionalFormatting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269A7-3860-4082-B029-A32E402D5DB6}">
  <sheetPr>
    <tabColor theme="7" tint="0.59999389629810485"/>
  </sheetPr>
  <dimension ref="A1:AD450"/>
  <sheetViews>
    <sheetView zoomScaleNormal="100" workbookViewId="0">
      <pane ySplit="1" topLeftCell="A2" activePane="bottomLeft" state="frozen"/>
      <selection pane="bottomLeft" activeCell="C456" sqref="C456"/>
    </sheetView>
  </sheetViews>
  <sheetFormatPr defaultColWidth="17.7109375" defaultRowHeight="15" x14ac:dyDescent="0.25"/>
  <cols>
    <col min="1" max="1" width="9.7109375" customWidth="1"/>
    <col min="2" max="2" width="17.7109375" style="34"/>
    <col min="3" max="4" width="24.85546875" style="34" customWidth="1"/>
    <col min="5" max="5" width="26.5703125" style="34" customWidth="1"/>
    <col min="6" max="6" width="20.28515625" style="34" customWidth="1"/>
    <col min="7" max="7" width="26" style="34" customWidth="1"/>
    <col min="8" max="9" width="17.7109375" style="66" customWidth="1"/>
    <col min="10" max="10" width="17.7109375" style="51" customWidth="1"/>
    <col min="11" max="11" width="12.140625" style="51" customWidth="1"/>
    <col min="12" max="12" width="10.28515625" style="2" customWidth="1"/>
    <col min="13" max="13" width="9.5703125" style="51" customWidth="1"/>
    <col min="14" max="14" width="17.7109375" customWidth="1"/>
    <col min="15" max="15" width="17.7109375" style="34" customWidth="1"/>
    <col min="16" max="16" width="12.28515625" style="34" customWidth="1"/>
    <col min="17" max="18" width="31.42578125" style="34" customWidth="1"/>
    <col min="19" max="19" width="62" style="52" customWidth="1"/>
    <col min="20" max="20" width="17.7109375" style="34"/>
    <col min="21" max="21" width="71.140625" style="34" customWidth="1"/>
    <col min="22" max="23" width="17.7109375" style="34"/>
    <col min="24" max="24" width="10.42578125" style="34" customWidth="1"/>
    <col min="25" max="25" width="33.28515625" style="34" customWidth="1"/>
    <col min="26" max="26" width="39.5703125" style="34" customWidth="1"/>
    <col min="27" max="27" width="17.7109375" style="34"/>
    <col min="28" max="28" width="13.140625" style="34" customWidth="1"/>
    <col min="29" max="29" width="12.28515625" style="34" customWidth="1"/>
    <col min="30" max="30" width="11.28515625" style="35" customWidth="1"/>
  </cols>
  <sheetData>
    <row r="1" spans="1:30" s="42" customFormat="1" ht="30" x14ac:dyDescent="0.25">
      <c r="A1" s="42" t="s">
        <v>202</v>
      </c>
      <c r="B1" s="43" t="s">
        <v>219</v>
      </c>
      <c r="C1" s="43" t="s">
        <v>220</v>
      </c>
      <c r="D1" s="43" t="s">
        <v>654</v>
      </c>
      <c r="E1" s="43" t="s">
        <v>219</v>
      </c>
      <c r="F1" s="43" t="s">
        <v>221</v>
      </c>
      <c r="G1" s="43" t="s">
        <v>222</v>
      </c>
      <c r="H1" s="44" t="s">
        <v>223</v>
      </c>
      <c r="I1" s="44" t="s">
        <v>224</v>
      </c>
      <c r="J1" s="45" t="s">
        <v>225</v>
      </c>
      <c r="K1" s="45" t="s">
        <v>12</v>
      </c>
      <c r="L1" s="46" t="s">
        <v>13</v>
      </c>
      <c r="M1" s="47" t="s">
        <v>226</v>
      </c>
      <c r="N1" s="42" t="s">
        <v>227</v>
      </c>
      <c r="O1" s="43" t="s">
        <v>228</v>
      </c>
      <c r="P1" s="43" t="s">
        <v>229</v>
      </c>
      <c r="Q1" s="43" t="s">
        <v>230</v>
      </c>
      <c r="R1" s="43" t="s">
        <v>231</v>
      </c>
      <c r="S1" s="48" t="s">
        <v>232</v>
      </c>
      <c r="T1" s="43" t="s">
        <v>233</v>
      </c>
      <c r="U1" s="43" t="s">
        <v>234</v>
      </c>
      <c r="V1" s="43" t="s">
        <v>235</v>
      </c>
      <c r="W1" s="43" t="s">
        <v>236</v>
      </c>
      <c r="X1" s="43" t="s">
        <v>237</v>
      </c>
      <c r="Y1" s="43" t="s">
        <v>238</v>
      </c>
      <c r="Z1" s="43" t="s">
        <v>239</v>
      </c>
      <c r="AA1" s="43" t="s">
        <v>240</v>
      </c>
      <c r="AB1" s="43" t="s">
        <v>241</v>
      </c>
      <c r="AC1" s="43" t="s">
        <v>242</v>
      </c>
      <c r="AD1" s="49" t="s">
        <v>243</v>
      </c>
    </row>
    <row r="2" spans="1:30" x14ac:dyDescent="0.25">
      <c r="A2" t="s">
        <v>208</v>
      </c>
      <c r="B2" s="34" t="s">
        <v>63</v>
      </c>
      <c r="C2" s="34" t="s">
        <v>108</v>
      </c>
      <c r="D2" s="34" t="str">
        <f t="shared" ref="D2:D29" si="0">CONCATENATE(C2,"-",K2)</f>
        <v>Adams Creek-2007</v>
      </c>
      <c r="E2" s="34" t="s">
        <v>63</v>
      </c>
      <c r="H2" s="50">
        <v>34.848538658000002</v>
      </c>
      <c r="I2" s="50">
        <v>-76.701595717000004</v>
      </c>
      <c r="J2" s="51">
        <v>1</v>
      </c>
      <c r="K2" s="51">
        <v>2007</v>
      </c>
      <c r="N2" s="34"/>
    </row>
    <row r="3" spans="1:30" x14ac:dyDescent="0.25">
      <c r="A3" t="s">
        <v>208</v>
      </c>
      <c r="B3" s="34" t="s">
        <v>63</v>
      </c>
      <c r="C3" s="34" t="s">
        <v>108</v>
      </c>
      <c r="D3" s="34" t="str">
        <f t="shared" si="0"/>
        <v>Adams Creek-2022</v>
      </c>
      <c r="E3" s="34" t="s">
        <v>63</v>
      </c>
      <c r="H3" s="50">
        <v>34.848538658000002</v>
      </c>
      <c r="I3" s="50">
        <v>-76.701595717000004</v>
      </c>
      <c r="J3" s="51">
        <v>2</v>
      </c>
      <c r="K3" s="51">
        <v>2022</v>
      </c>
      <c r="N3" s="34"/>
    </row>
    <row r="4" spans="1:30" x14ac:dyDescent="0.25">
      <c r="A4" t="s">
        <v>208</v>
      </c>
      <c r="B4" s="34" t="s">
        <v>64</v>
      </c>
      <c r="C4" s="34" t="s">
        <v>109</v>
      </c>
      <c r="D4" s="34" t="str">
        <f t="shared" si="0"/>
        <v>Back Lake Bombers N-2009</v>
      </c>
      <c r="E4" s="34" t="s">
        <v>64</v>
      </c>
      <c r="H4" s="50">
        <v>35.679113987080797</v>
      </c>
      <c r="I4" s="50">
        <v>-75.794222637215</v>
      </c>
      <c r="J4" s="51">
        <v>1</v>
      </c>
      <c r="K4" s="51">
        <v>2009</v>
      </c>
      <c r="N4" s="34"/>
      <c r="Q4"/>
    </row>
    <row r="5" spans="1:30" x14ac:dyDescent="0.25">
      <c r="A5" t="s">
        <v>208</v>
      </c>
      <c r="B5" s="34" t="s">
        <v>64</v>
      </c>
      <c r="C5" s="34" t="s">
        <v>109</v>
      </c>
      <c r="D5" s="34" t="str">
        <f t="shared" si="0"/>
        <v>Back Lake Bombers N-2022</v>
      </c>
      <c r="E5" s="34" t="s">
        <v>64</v>
      </c>
      <c r="H5" s="50">
        <v>35.679113987080797</v>
      </c>
      <c r="I5" s="50">
        <v>-75.794222637215</v>
      </c>
      <c r="J5" s="51">
        <v>2</v>
      </c>
      <c r="K5" s="51">
        <v>2022</v>
      </c>
      <c r="N5" s="34"/>
      <c r="Q5"/>
    </row>
    <row r="6" spans="1:30" x14ac:dyDescent="0.25">
      <c r="A6" t="s">
        <v>208</v>
      </c>
      <c r="B6" s="34" t="s">
        <v>65</v>
      </c>
      <c r="C6" s="34" t="s">
        <v>110</v>
      </c>
      <c r="D6" s="34" t="str">
        <f t="shared" si="0"/>
        <v>Brett Bay-2007</v>
      </c>
      <c r="E6" s="34" t="s">
        <v>65</v>
      </c>
      <c r="H6" s="50">
        <v>34.833254851</v>
      </c>
      <c r="I6" s="50">
        <v>-76.433775085999997</v>
      </c>
      <c r="J6" s="51">
        <v>1</v>
      </c>
      <c r="K6" s="51">
        <v>2007</v>
      </c>
      <c r="N6" s="34"/>
      <c r="Q6"/>
    </row>
    <row r="7" spans="1:30" x14ac:dyDescent="0.25">
      <c r="A7" t="s">
        <v>208</v>
      </c>
      <c r="B7" s="34" t="s">
        <v>65</v>
      </c>
      <c r="C7" s="34" t="s">
        <v>110</v>
      </c>
      <c r="D7" s="34" t="str">
        <f t="shared" si="0"/>
        <v>Brett Bay-2022</v>
      </c>
      <c r="E7" s="34" t="s">
        <v>65</v>
      </c>
      <c r="H7" s="50">
        <v>34.833254851</v>
      </c>
      <c r="I7" s="50">
        <v>-76.433775085999997</v>
      </c>
      <c r="J7" s="51">
        <v>2</v>
      </c>
      <c r="K7" s="51">
        <v>2022</v>
      </c>
      <c r="N7" s="34"/>
      <c r="Q7"/>
    </row>
    <row r="8" spans="1:30" x14ac:dyDescent="0.25">
      <c r="A8" t="s">
        <v>208</v>
      </c>
      <c r="B8" s="34" t="s">
        <v>66</v>
      </c>
      <c r="C8" s="34" t="s">
        <v>119</v>
      </c>
      <c r="D8" s="34" t="str">
        <f t="shared" si="0"/>
        <v>Brice Creek-2007</v>
      </c>
      <c r="E8" s="34" t="s">
        <v>66</v>
      </c>
      <c r="H8" s="50">
        <v>35.039586906881297</v>
      </c>
      <c r="I8" s="50">
        <v>-77.042409509076506</v>
      </c>
      <c r="J8" s="51">
        <v>1</v>
      </c>
      <c r="K8" s="51">
        <v>2007</v>
      </c>
      <c r="N8" s="34"/>
      <c r="Q8"/>
    </row>
    <row r="9" spans="1:30" x14ac:dyDescent="0.25">
      <c r="A9" t="s">
        <v>208</v>
      </c>
      <c r="B9" s="34" t="s">
        <v>66</v>
      </c>
      <c r="C9" s="34" t="s">
        <v>119</v>
      </c>
      <c r="D9" s="34" t="str">
        <f t="shared" si="0"/>
        <v>Brice Creek-2022</v>
      </c>
      <c r="E9" s="34" t="s">
        <v>66</v>
      </c>
      <c r="H9" s="50">
        <v>35.039586906881297</v>
      </c>
      <c r="I9" s="50">
        <v>-77.042409509076506</v>
      </c>
      <c r="J9" s="51">
        <v>2</v>
      </c>
      <c r="K9" s="51">
        <v>2022</v>
      </c>
      <c r="N9" s="34"/>
      <c r="Q9"/>
    </row>
    <row r="10" spans="1:30" x14ac:dyDescent="0.25">
      <c r="A10" t="s">
        <v>208</v>
      </c>
      <c r="B10" s="34" t="s">
        <v>67</v>
      </c>
      <c r="C10" s="34" t="s">
        <v>120</v>
      </c>
      <c r="D10" s="34" t="str">
        <f t="shared" si="0"/>
        <v>Buxton Woods-1988</v>
      </c>
      <c r="E10" s="34" t="s">
        <v>67</v>
      </c>
      <c r="H10" s="50">
        <v>35.25401651</v>
      </c>
      <c r="I10" s="50">
        <v>-75.561861120000003</v>
      </c>
      <c r="J10" s="51">
        <v>1</v>
      </c>
      <c r="K10" s="51">
        <v>1988</v>
      </c>
      <c r="N10" s="34"/>
      <c r="Q10"/>
    </row>
    <row r="11" spans="1:30" x14ac:dyDescent="0.25">
      <c r="A11" t="s">
        <v>208</v>
      </c>
      <c r="B11" s="34" t="s">
        <v>67</v>
      </c>
      <c r="C11" s="34" t="s">
        <v>120</v>
      </c>
      <c r="D11" s="34" t="str">
        <f t="shared" si="0"/>
        <v>Buxton Woods-2022</v>
      </c>
      <c r="E11" s="34" t="s">
        <v>67</v>
      </c>
      <c r="H11" s="50">
        <v>35.25401651</v>
      </c>
      <c r="I11" s="50">
        <v>-75.561861120000003</v>
      </c>
      <c r="J11" s="51">
        <v>2</v>
      </c>
      <c r="K11" s="51">
        <v>2022</v>
      </c>
      <c r="N11" s="34"/>
      <c r="Q11"/>
    </row>
    <row r="12" spans="1:30" x14ac:dyDescent="0.25">
      <c r="A12" t="s">
        <v>208</v>
      </c>
      <c r="B12" s="34" t="s">
        <v>68</v>
      </c>
      <c r="C12" s="34" t="s">
        <v>111</v>
      </c>
      <c r="D12" s="34" t="str">
        <f t="shared" si="0"/>
        <v>Croatan Bay-2007</v>
      </c>
      <c r="E12" s="34" t="s">
        <v>68</v>
      </c>
      <c r="H12" s="50">
        <v>34.742619920000003</v>
      </c>
      <c r="I12" s="50">
        <v>-76.984740849000005</v>
      </c>
      <c r="J12" s="51">
        <v>1</v>
      </c>
      <c r="K12" s="51">
        <v>2007</v>
      </c>
      <c r="N12" s="34"/>
      <c r="Q12"/>
    </row>
    <row r="13" spans="1:30" x14ac:dyDescent="0.25">
      <c r="A13" t="s">
        <v>208</v>
      </c>
      <c r="B13" s="34" t="s">
        <v>68</v>
      </c>
      <c r="C13" s="34" t="s">
        <v>111</v>
      </c>
      <c r="D13" s="34" t="str">
        <f t="shared" si="0"/>
        <v>Croatan Bay-2022</v>
      </c>
      <c r="E13" s="34" t="s">
        <v>68</v>
      </c>
      <c r="H13" s="50">
        <v>34.742619920000003</v>
      </c>
      <c r="I13" s="50">
        <v>-76.984740849000005</v>
      </c>
      <c r="J13" s="51">
        <v>2</v>
      </c>
      <c r="K13" s="51">
        <v>2022</v>
      </c>
      <c r="N13" s="34"/>
      <c r="Q13"/>
    </row>
    <row r="14" spans="1:30" x14ac:dyDescent="0.25">
      <c r="A14" t="s">
        <v>208</v>
      </c>
      <c r="B14" s="34" t="s">
        <v>69</v>
      </c>
      <c r="C14" s="34" t="s">
        <v>112</v>
      </c>
      <c r="D14" s="34" t="str">
        <f t="shared" si="0"/>
        <v>East Lake-2003</v>
      </c>
      <c r="E14" s="34" t="s">
        <v>69</v>
      </c>
      <c r="H14" s="50">
        <v>35.926347470000003</v>
      </c>
      <c r="I14" s="50">
        <v>-75.853857869999999</v>
      </c>
      <c r="J14" s="51">
        <v>1</v>
      </c>
      <c r="K14" s="51">
        <v>2003</v>
      </c>
      <c r="N14" s="34"/>
      <c r="Q14"/>
    </row>
    <row r="15" spans="1:30" x14ac:dyDescent="0.25">
      <c r="A15" t="s">
        <v>208</v>
      </c>
      <c r="B15" s="34" t="s">
        <v>69</v>
      </c>
      <c r="C15" s="34" t="s">
        <v>112</v>
      </c>
      <c r="D15" s="34" t="str">
        <f t="shared" si="0"/>
        <v>East Lake-2022</v>
      </c>
      <c r="E15" s="34" t="s">
        <v>69</v>
      </c>
      <c r="H15" s="50">
        <v>35.926347470000003</v>
      </c>
      <c r="I15" s="50">
        <v>-75.853857869999999</v>
      </c>
      <c r="J15" s="51">
        <v>2</v>
      </c>
      <c r="K15" s="51">
        <v>2022</v>
      </c>
      <c r="N15" s="34"/>
      <c r="Q15"/>
    </row>
    <row r="16" spans="1:30" x14ac:dyDescent="0.25">
      <c r="A16" t="s">
        <v>208</v>
      </c>
      <c r="B16" s="34" t="s">
        <v>70</v>
      </c>
      <c r="C16" s="34" t="s">
        <v>178</v>
      </c>
      <c r="D16" s="34" t="str">
        <f t="shared" si="0"/>
        <v>Erb Tillet Cemetery-2009</v>
      </c>
      <c r="E16" s="34" t="s">
        <v>70</v>
      </c>
      <c r="H16" s="50">
        <v>35.990868899181699</v>
      </c>
      <c r="I16" s="50">
        <v>-75.668070809672002</v>
      </c>
      <c r="J16" s="51">
        <v>1</v>
      </c>
      <c r="K16" s="51">
        <v>2009</v>
      </c>
      <c r="N16" s="34"/>
      <c r="Q16"/>
    </row>
    <row r="17" spans="1:17" x14ac:dyDescent="0.25">
      <c r="A17" t="s">
        <v>208</v>
      </c>
      <c r="B17" s="34" t="s">
        <v>70</v>
      </c>
      <c r="C17" s="34" t="s">
        <v>178</v>
      </c>
      <c r="D17" s="34" t="str">
        <f t="shared" si="0"/>
        <v>Erb Tillet Cemetery-2022</v>
      </c>
      <c r="E17" s="34" t="s">
        <v>70</v>
      </c>
      <c r="H17" s="50">
        <v>35.990868899181699</v>
      </c>
      <c r="I17" s="50">
        <v>-75.668070809672002</v>
      </c>
      <c r="J17" s="51">
        <v>2</v>
      </c>
      <c r="K17" s="51">
        <v>2022</v>
      </c>
      <c r="N17" s="34"/>
      <c r="Q17"/>
    </row>
    <row r="18" spans="1:17" x14ac:dyDescent="0.25">
      <c r="A18" t="s">
        <v>208</v>
      </c>
      <c r="B18" s="34" t="s">
        <v>71</v>
      </c>
      <c r="C18" s="34" t="s">
        <v>128</v>
      </c>
      <c r="D18" s="34" t="str">
        <f t="shared" si="0"/>
        <v>Futrell Tract-2004</v>
      </c>
      <c r="E18" s="34" t="s">
        <v>71</v>
      </c>
      <c r="H18" s="50">
        <v>35.724481390000001</v>
      </c>
      <c r="I18" s="50">
        <v>-76.193856719999999</v>
      </c>
      <c r="J18" s="51">
        <v>1</v>
      </c>
      <c r="K18" s="51">
        <v>2004</v>
      </c>
      <c r="N18" s="34"/>
      <c r="Q18"/>
    </row>
    <row r="19" spans="1:17" x14ac:dyDescent="0.25">
      <c r="A19" t="s">
        <v>208</v>
      </c>
      <c r="B19" s="34" t="s">
        <v>71</v>
      </c>
      <c r="C19" s="34" t="s">
        <v>128</v>
      </c>
      <c r="D19" s="34" t="str">
        <f t="shared" si="0"/>
        <v>Futrell Tract-2022</v>
      </c>
      <c r="E19" s="34" t="s">
        <v>71</v>
      </c>
      <c r="H19" s="50">
        <v>35.724481390000001</v>
      </c>
      <c r="I19" s="50">
        <v>-76.193856719999999</v>
      </c>
      <c r="J19" s="51">
        <v>2</v>
      </c>
      <c r="K19" s="51">
        <v>2022</v>
      </c>
      <c r="N19" s="34"/>
      <c r="Q19"/>
    </row>
    <row r="20" spans="1:17" x14ac:dyDescent="0.25">
      <c r="A20" t="s">
        <v>208</v>
      </c>
      <c r="B20" s="34" t="s">
        <v>72</v>
      </c>
      <c r="C20" s="34" t="s">
        <v>201</v>
      </c>
      <c r="D20" s="34" t="str">
        <f t="shared" si="0"/>
        <v>GeeGee McCall-2003</v>
      </c>
      <c r="E20" s="34" t="s">
        <v>72</v>
      </c>
      <c r="H20" s="50">
        <v>35.890487649999997</v>
      </c>
      <c r="I20" s="50">
        <v>-75.919985929999996</v>
      </c>
      <c r="J20" s="51">
        <v>1</v>
      </c>
      <c r="K20" s="51">
        <v>2003</v>
      </c>
      <c r="N20" s="34"/>
      <c r="Q20"/>
    </row>
    <row r="21" spans="1:17" x14ac:dyDescent="0.25">
      <c r="A21" t="s">
        <v>208</v>
      </c>
      <c r="B21" s="34" t="s">
        <v>72</v>
      </c>
      <c r="C21" s="34" t="s">
        <v>201</v>
      </c>
      <c r="D21" s="34" t="str">
        <f t="shared" si="0"/>
        <v>GeeGee McCall-2022</v>
      </c>
      <c r="E21" s="34" t="s">
        <v>72</v>
      </c>
      <c r="H21" s="50">
        <v>35.890487649999997</v>
      </c>
      <c r="I21" s="50">
        <v>-75.919985929999996</v>
      </c>
      <c r="J21" s="51">
        <v>2</v>
      </c>
      <c r="K21" s="51">
        <v>2022</v>
      </c>
      <c r="N21" s="34"/>
      <c r="Q21"/>
    </row>
    <row r="22" spans="1:17" x14ac:dyDescent="0.25">
      <c r="A22" t="s">
        <v>208</v>
      </c>
      <c r="B22" s="34" t="s">
        <v>73</v>
      </c>
      <c r="C22" s="34" t="s">
        <v>113</v>
      </c>
      <c r="D22" s="34" t="str">
        <f t="shared" si="0"/>
        <v>Goatman House-2009</v>
      </c>
      <c r="E22" s="34" t="s">
        <v>73</v>
      </c>
      <c r="H22" s="50">
        <v>35.971950148918097</v>
      </c>
      <c r="I22" s="50">
        <v>-75.654002973814897</v>
      </c>
      <c r="J22" s="51">
        <v>1</v>
      </c>
      <c r="K22" s="51">
        <v>2009</v>
      </c>
      <c r="N22" s="34"/>
      <c r="Q22"/>
    </row>
    <row r="23" spans="1:17" x14ac:dyDescent="0.25">
      <c r="A23" t="s">
        <v>208</v>
      </c>
      <c r="B23" s="34" t="s">
        <v>73</v>
      </c>
      <c r="C23" s="34" t="s">
        <v>113</v>
      </c>
      <c r="D23" s="34" t="str">
        <f t="shared" si="0"/>
        <v>Goatman House-2022</v>
      </c>
      <c r="E23" s="34" t="s">
        <v>73</v>
      </c>
      <c r="H23" s="50">
        <v>35.971950148918097</v>
      </c>
      <c r="I23" s="50">
        <v>-75.654002973814897</v>
      </c>
      <c r="J23" s="51">
        <v>2</v>
      </c>
      <c r="K23" s="51">
        <v>2022</v>
      </c>
      <c r="N23" s="34"/>
      <c r="Q23"/>
    </row>
    <row r="24" spans="1:17" x14ac:dyDescent="0.25">
      <c r="A24" t="s">
        <v>208</v>
      </c>
      <c r="B24" s="34" t="s">
        <v>76</v>
      </c>
      <c r="C24" s="34" t="s">
        <v>114</v>
      </c>
      <c r="D24" s="34" t="str">
        <f t="shared" si="0"/>
        <v>Goodwin Creek-2007</v>
      </c>
      <c r="E24" s="34" t="s">
        <v>76</v>
      </c>
      <c r="H24" s="50">
        <v>34.941759542</v>
      </c>
      <c r="I24" s="50">
        <v>-76.935650129999999</v>
      </c>
      <c r="J24" s="51">
        <v>1</v>
      </c>
      <c r="K24" s="51">
        <v>2007</v>
      </c>
      <c r="N24" s="34"/>
      <c r="Q24"/>
    </row>
    <row r="25" spans="1:17" x14ac:dyDescent="0.25">
      <c r="A25" t="s">
        <v>208</v>
      </c>
      <c r="B25" s="34" t="s">
        <v>76</v>
      </c>
      <c r="C25" s="34" t="s">
        <v>114</v>
      </c>
      <c r="D25" s="34" t="str">
        <f t="shared" si="0"/>
        <v>Goodwin Creek-2022</v>
      </c>
      <c r="E25" s="34" t="s">
        <v>76</v>
      </c>
      <c r="H25" s="50">
        <v>34.941759542</v>
      </c>
      <c r="I25" s="50">
        <v>-76.935650129999999</v>
      </c>
      <c r="J25" s="51">
        <v>2</v>
      </c>
      <c r="K25" s="51">
        <v>2022</v>
      </c>
      <c r="N25" s="34"/>
      <c r="Q25"/>
    </row>
    <row r="26" spans="1:17" x14ac:dyDescent="0.25">
      <c r="A26" t="s">
        <v>208</v>
      </c>
      <c r="B26" s="34" t="s">
        <v>74</v>
      </c>
      <c r="C26" s="34" t="s">
        <v>205</v>
      </c>
      <c r="D26" s="34" t="str">
        <f t="shared" si="0"/>
        <v>Goose Creek SP N-2009</v>
      </c>
      <c r="E26" s="34" t="s">
        <v>74</v>
      </c>
      <c r="G26" s="34" t="s">
        <v>605</v>
      </c>
      <c r="H26" s="50">
        <v>35.4733044883125</v>
      </c>
      <c r="I26" s="50">
        <v>-76.9284959093266</v>
      </c>
      <c r="J26" s="51">
        <v>1</v>
      </c>
      <c r="K26" s="51">
        <v>2009</v>
      </c>
      <c r="N26" s="34"/>
      <c r="Q26"/>
    </row>
    <row r="27" spans="1:17" x14ac:dyDescent="0.25">
      <c r="A27" t="s">
        <v>208</v>
      </c>
      <c r="B27" s="34" t="s">
        <v>74</v>
      </c>
      <c r="C27" s="34" t="s">
        <v>205</v>
      </c>
      <c r="D27" s="34" t="str">
        <f t="shared" si="0"/>
        <v>Goose Creek SP N-2022</v>
      </c>
      <c r="E27" s="34" t="s">
        <v>74</v>
      </c>
      <c r="G27" s="34" t="s">
        <v>605</v>
      </c>
      <c r="H27" s="50">
        <v>35.4733044883125</v>
      </c>
      <c r="I27" s="50">
        <v>-76.9284959093266</v>
      </c>
      <c r="J27" s="51">
        <v>2</v>
      </c>
      <c r="K27" s="51">
        <v>2022</v>
      </c>
      <c r="N27" s="34"/>
      <c r="Q27"/>
    </row>
    <row r="28" spans="1:17" x14ac:dyDescent="0.25">
      <c r="A28" t="s">
        <v>208</v>
      </c>
      <c r="B28" s="34" t="s">
        <v>75</v>
      </c>
      <c r="C28" s="34" t="s">
        <v>206</v>
      </c>
      <c r="D28" s="34" t="str">
        <f t="shared" si="0"/>
        <v>Goose Creek SP S-2009</v>
      </c>
      <c r="E28" s="34" t="s">
        <v>75</v>
      </c>
      <c r="G28" s="34" t="s">
        <v>606</v>
      </c>
      <c r="H28" s="50">
        <v>35.472302582182898</v>
      </c>
      <c r="I28" s="50">
        <v>-76.928009122113593</v>
      </c>
      <c r="J28" s="51">
        <v>1</v>
      </c>
      <c r="K28" s="51">
        <v>2009</v>
      </c>
      <c r="N28" s="34"/>
      <c r="Q28"/>
    </row>
    <row r="29" spans="1:17" x14ac:dyDescent="0.25">
      <c r="A29" t="s">
        <v>208</v>
      </c>
      <c r="B29" s="34" t="s">
        <v>75</v>
      </c>
      <c r="C29" s="34" t="s">
        <v>206</v>
      </c>
      <c r="D29" s="34" t="str">
        <f t="shared" si="0"/>
        <v>Goose Creek SP S-2022</v>
      </c>
      <c r="E29" s="34" t="s">
        <v>75</v>
      </c>
      <c r="G29" s="34" t="s">
        <v>606</v>
      </c>
      <c r="H29" s="50">
        <v>35.472302582182898</v>
      </c>
      <c r="I29" s="50">
        <v>-76.928009122113593</v>
      </c>
      <c r="J29" s="51">
        <v>2</v>
      </c>
      <c r="K29" s="51">
        <v>2022</v>
      </c>
      <c r="N29" s="34"/>
      <c r="Q29"/>
    </row>
    <row r="30" spans="1:17" x14ac:dyDescent="0.25">
      <c r="A30" t="s">
        <v>208</v>
      </c>
      <c r="B30" s="34" t="s">
        <v>77</v>
      </c>
      <c r="C30" s="34" t="s">
        <v>121</v>
      </c>
      <c r="D30" s="34" t="str">
        <f t="shared" ref="D30:D95" si="1">CONCATENATE(C30,"-",K30)</f>
        <v>Hills Creek-2012</v>
      </c>
      <c r="E30" s="34" t="s">
        <v>77</v>
      </c>
      <c r="H30" s="50">
        <v>35.467942389999997</v>
      </c>
      <c r="I30" s="50">
        <v>-77.009042890000003</v>
      </c>
      <c r="J30" s="51">
        <v>1</v>
      </c>
      <c r="K30" s="51">
        <v>2012</v>
      </c>
      <c r="N30" s="34"/>
      <c r="Q30"/>
    </row>
    <row r="31" spans="1:17" x14ac:dyDescent="0.25">
      <c r="A31" t="s">
        <v>208</v>
      </c>
      <c r="B31" s="34" t="s">
        <v>77</v>
      </c>
      <c r="C31" s="34" t="s">
        <v>121</v>
      </c>
      <c r="D31" s="34" t="str">
        <f t="shared" si="1"/>
        <v>Hills Creek-2022</v>
      </c>
      <c r="E31" s="34" t="s">
        <v>77</v>
      </c>
      <c r="H31" s="50">
        <v>35.467942389999997</v>
      </c>
      <c r="I31" s="50">
        <v>-77.009042890000003</v>
      </c>
      <c r="J31" s="51">
        <v>2</v>
      </c>
      <c r="K31" s="51">
        <v>2022</v>
      </c>
      <c r="N31" s="34"/>
      <c r="Q31"/>
    </row>
    <row r="32" spans="1:17" x14ac:dyDescent="0.25">
      <c r="A32" t="s">
        <v>208</v>
      </c>
      <c r="B32" s="34" t="s">
        <v>78</v>
      </c>
      <c r="C32" s="34" t="s">
        <v>115</v>
      </c>
      <c r="D32" s="34" t="str">
        <f t="shared" si="1"/>
        <v>Holston Creek-2007</v>
      </c>
      <c r="E32" s="34" t="s">
        <v>78</v>
      </c>
      <c r="H32" s="50">
        <v>34.826689999999999</v>
      </c>
      <c r="I32" s="50">
        <v>-77.176479999999998</v>
      </c>
      <c r="J32" s="51">
        <v>1</v>
      </c>
      <c r="K32" s="51">
        <v>2007</v>
      </c>
      <c r="N32" s="34"/>
      <c r="Q32"/>
    </row>
    <row r="33" spans="1:17" x14ac:dyDescent="0.25">
      <c r="A33" t="s">
        <v>208</v>
      </c>
      <c r="B33" s="34" t="s">
        <v>78</v>
      </c>
      <c r="C33" s="34" t="s">
        <v>115</v>
      </c>
      <c r="D33" s="34" t="str">
        <f t="shared" si="1"/>
        <v>Holston Creek-2022</v>
      </c>
      <c r="E33" s="34" t="s">
        <v>78</v>
      </c>
      <c r="H33" s="50">
        <v>34.826689999999999</v>
      </c>
      <c r="I33" s="50">
        <v>-77.176479999999998</v>
      </c>
      <c r="J33" s="51">
        <v>2</v>
      </c>
      <c r="K33" s="51">
        <v>2022</v>
      </c>
      <c r="N33" s="34"/>
      <c r="Q33"/>
    </row>
    <row r="34" spans="1:17" x14ac:dyDescent="0.25">
      <c r="A34" t="s">
        <v>208</v>
      </c>
      <c r="B34" s="34" t="s">
        <v>79</v>
      </c>
      <c r="C34" s="34" t="s">
        <v>122</v>
      </c>
      <c r="D34" s="34" t="str">
        <f t="shared" si="1"/>
        <v>Lewis Gut-2012</v>
      </c>
      <c r="E34" s="34" t="s">
        <v>79</v>
      </c>
      <c r="H34" s="50">
        <v>35.42403006</v>
      </c>
      <c r="I34" s="50">
        <v>-76.901658159999997</v>
      </c>
      <c r="J34" s="51">
        <v>1</v>
      </c>
      <c r="K34" s="51">
        <v>2012</v>
      </c>
      <c r="N34" s="34"/>
      <c r="Q34"/>
    </row>
    <row r="35" spans="1:17" x14ac:dyDescent="0.25">
      <c r="A35" t="s">
        <v>208</v>
      </c>
      <c r="B35" s="34" t="s">
        <v>79</v>
      </c>
      <c r="C35" s="34" t="s">
        <v>122</v>
      </c>
      <c r="D35" s="34" t="str">
        <f t="shared" si="1"/>
        <v>Lewis Gut-2022</v>
      </c>
      <c r="E35" s="34" t="s">
        <v>79</v>
      </c>
      <c r="H35" s="50">
        <v>35.42403006</v>
      </c>
      <c r="I35" s="50">
        <v>-76.901658159999997</v>
      </c>
      <c r="J35" s="51">
        <v>2</v>
      </c>
      <c r="K35" s="51">
        <v>2022</v>
      </c>
      <c r="N35" s="34"/>
      <c r="Q35"/>
    </row>
    <row r="36" spans="1:17" x14ac:dyDescent="0.25">
      <c r="A36" t="s">
        <v>208</v>
      </c>
      <c r="B36" s="34" t="s">
        <v>80</v>
      </c>
      <c r="C36" s="34" t="s">
        <v>218</v>
      </c>
      <c r="D36" s="34" t="str">
        <f t="shared" si="1"/>
        <v>Poor Ridge-1988</v>
      </c>
      <c r="E36" s="34" t="s">
        <v>80</v>
      </c>
      <c r="H36" s="50">
        <v>36.083014689999999</v>
      </c>
      <c r="I36" s="50">
        <v>-75.724222960000006</v>
      </c>
      <c r="J36" s="51">
        <v>1</v>
      </c>
      <c r="K36" s="51">
        <v>1988</v>
      </c>
      <c r="N36" s="34"/>
      <c r="Q36"/>
    </row>
    <row r="37" spans="1:17" x14ac:dyDescent="0.25">
      <c r="A37" t="s">
        <v>208</v>
      </c>
      <c r="B37" s="34" t="s">
        <v>80</v>
      </c>
      <c r="C37" s="34" t="s">
        <v>218</v>
      </c>
      <c r="D37" s="34" t="str">
        <f t="shared" si="1"/>
        <v>Poor Ridge-2022</v>
      </c>
      <c r="E37" s="34" t="s">
        <v>80</v>
      </c>
      <c r="H37" s="50">
        <v>36.083014689999999</v>
      </c>
      <c r="I37" s="50">
        <v>-75.724222960000006</v>
      </c>
      <c r="J37" s="51">
        <v>2</v>
      </c>
      <c r="K37" s="51">
        <v>2022</v>
      </c>
      <c r="N37" s="34"/>
      <c r="Q37"/>
    </row>
    <row r="38" spans="1:17" x14ac:dyDescent="0.25">
      <c r="A38" t="s">
        <v>208</v>
      </c>
      <c r="B38" s="34" t="s">
        <v>81</v>
      </c>
      <c r="C38" s="34" t="s">
        <v>123</v>
      </c>
      <c r="D38" s="34" t="str">
        <f t="shared" si="1"/>
        <v>Public Creek-2006</v>
      </c>
      <c r="E38" s="34" t="s">
        <v>81</v>
      </c>
      <c r="H38" s="50">
        <v>36.28535746</v>
      </c>
      <c r="I38" s="50">
        <v>-75.979529799999995</v>
      </c>
      <c r="J38" s="51">
        <v>1</v>
      </c>
      <c r="K38" s="51">
        <v>2006</v>
      </c>
      <c r="N38" s="34"/>
      <c r="Q38"/>
    </row>
    <row r="39" spans="1:17" x14ac:dyDescent="0.25">
      <c r="A39" t="s">
        <v>208</v>
      </c>
      <c r="B39" s="34" t="s">
        <v>81</v>
      </c>
      <c r="C39" s="34" t="s">
        <v>123</v>
      </c>
      <c r="D39" s="34" t="str">
        <f t="shared" si="1"/>
        <v>Public Creek-2022</v>
      </c>
      <c r="E39" s="34" t="s">
        <v>81</v>
      </c>
      <c r="H39" s="50">
        <v>36.28535746</v>
      </c>
      <c r="I39" s="50">
        <v>-75.979529799999995</v>
      </c>
      <c r="J39" s="51">
        <v>2</v>
      </c>
      <c r="K39" s="51">
        <v>2022</v>
      </c>
      <c r="N39" s="34"/>
      <c r="Q39"/>
    </row>
    <row r="40" spans="1:17" x14ac:dyDescent="0.25">
      <c r="A40" t="s">
        <v>208</v>
      </c>
      <c r="B40" s="34" t="s">
        <v>82</v>
      </c>
      <c r="C40" s="34" t="s">
        <v>124</v>
      </c>
      <c r="D40" s="34" t="str">
        <f t="shared" si="1"/>
        <v>Raccoon Bay-2003</v>
      </c>
      <c r="E40" s="34" t="s">
        <v>82</v>
      </c>
      <c r="H40" s="50">
        <v>36.389929100000003</v>
      </c>
      <c r="I40" s="50">
        <v>-75.834204249999999</v>
      </c>
      <c r="J40" s="51">
        <v>1</v>
      </c>
      <c r="K40" s="51">
        <v>2003</v>
      </c>
      <c r="N40" s="34"/>
      <c r="Q40"/>
    </row>
    <row r="41" spans="1:17" x14ac:dyDescent="0.25">
      <c r="A41" t="s">
        <v>208</v>
      </c>
      <c r="B41" s="34" t="s">
        <v>82</v>
      </c>
      <c r="C41" s="34" t="s">
        <v>124</v>
      </c>
      <c r="D41" s="34" t="str">
        <f t="shared" si="1"/>
        <v>Raccoon Bay-2022</v>
      </c>
      <c r="E41" s="34" t="s">
        <v>82</v>
      </c>
      <c r="H41" s="50">
        <v>36.389929100000003</v>
      </c>
      <c r="I41" s="50">
        <v>-75.834204249999999</v>
      </c>
      <c r="J41" s="51">
        <v>2</v>
      </c>
      <c r="K41" s="51">
        <v>2022</v>
      </c>
      <c r="N41" s="34"/>
      <c r="Q41"/>
    </row>
    <row r="42" spans="1:17" x14ac:dyDescent="0.25">
      <c r="A42" t="s">
        <v>208</v>
      </c>
      <c r="B42" s="34" t="s">
        <v>83</v>
      </c>
      <c r="C42" s="34" t="s">
        <v>125</v>
      </c>
      <c r="D42" s="34" t="str">
        <f t="shared" si="1"/>
        <v>Roan Island-2004</v>
      </c>
      <c r="E42" s="34" t="s">
        <v>83</v>
      </c>
      <c r="H42" s="50">
        <v>34.355847425999997</v>
      </c>
      <c r="I42" s="50">
        <v>-78.063403871000006</v>
      </c>
      <c r="J42" s="51">
        <v>1</v>
      </c>
      <c r="K42" s="51">
        <v>2004</v>
      </c>
      <c r="N42" s="34"/>
      <c r="Q42"/>
    </row>
    <row r="43" spans="1:17" x14ac:dyDescent="0.25">
      <c r="A43" t="s">
        <v>208</v>
      </c>
      <c r="B43" s="34" t="s">
        <v>83</v>
      </c>
      <c r="C43" s="34" t="s">
        <v>125</v>
      </c>
      <c r="D43" s="34" t="str">
        <f t="shared" si="1"/>
        <v>Roan Island-2022</v>
      </c>
      <c r="E43" s="34" t="s">
        <v>83</v>
      </c>
      <c r="H43" s="50">
        <v>34.355847425999997</v>
      </c>
      <c r="I43" s="50">
        <v>-78.063403871000006</v>
      </c>
      <c r="J43" s="51">
        <v>2</v>
      </c>
      <c r="K43" s="51">
        <v>2022</v>
      </c>
      <c r="N43" s="34"/>
      <c r="Q43"/>
    </row>
    <row r="44" spans="1:17" x14ac:dyDescent="0.25">
      <c r="A44" t="s">
        <v>208</v>
      </c>
      <c r="B44" s="34" t="s">
        <v>84</v>
      </c>
      <c r="C44" s="34" t="s">
        <v>182</v>
      </c>
      <c r="D44" s="34" t="str">
        <f t="shared" si="1"/>
        <v>Roanoke Loam-2009</v>
      </c>
      <c r="E44" s="34" t="s">
        <v>84</v>
      </c>
      <c r="H44" s="50">
        <v>35.915415596766501</v>
      </c>
      <c r="I44" s="50">
        <v>-76.532676072282499</v>
      </c>
      <c r="J44" s="51">
        <v>1</v>
      </c>
      <c r="K44" s="51">
        <v>2009</v>
      </c>
      <c r="N44" s="34"/>
      <c r="Q44"/>
    </row>
    <row r="45" spans="1:17" x14ac:dyDescent="0.25">
      <c r="A45" t="s">
        <v>208</v>
      </c>
      <c r="B45" s="34" t="s">
        <v>84</v>
      </c>
      <c r="C45" s="34" t="s">
        <v>182</v>
      </c>
      <c r="D45" s="34" t="str">
        <f t="shared" si="1"/>
        <v>Roanoke Loam-2022</v>
      </c>
      <c r="E45" s="34" t="s">
        <v>84</v>
      </c>
      <c r="H45" s="50">
        <v>35.915415596766501</v>
      </c>
      <c r="I45" s="50">
        <v>-76.532676072282499</v>
      </c>
      <c r="J45" s="51">
        <v>2</v>
      </c>
      <c r="K45" s="51">
        <v>2022</v>
      </c>
      <c r="N45" s="34"/>
      <c r="Q45"/>
    </row>
    <row r="46" spans="1:17" x14ac:dyDescent="0.25">
      <c r="A46" t="s">
        <v>208</v>
      </c>
      <c r="B46" s="34" t="s">
        <v>85</v>
      </c>
      <c r="C46" s="34" t="s">
        <v>186</v>
      </c>
      <c r="D46" s="34" t="str">
        <f t="shared" si="1"/>
        <v>Salmon Creek UT-2008</v>
      </c>
      <c r="E46" s="34" t="s">
        <v>85</v>
      </c>
      <c r="H46" s="50">
        <v>36.018169559999997</v>
      </c>
      <c r="I46" s="50">
        <v>-76.745586090000003</v>
      </c>
      <c r="J46" s="51">
        <v>1</v>
      </c>
      <c r="K46" s="51">
        <v>2008</v>
      </c>
      <c r="N46" s="34"/>
      <c r="Q46"/>
    </row>
    <row r="47" spans="1:17" x14ac:dyDescent="0.25">
      <c r="A47" t="s">
        <v>208</v>
      </c>
      <c r="B47" s="34" t="s">
        <v>85</v>
      </c>
      <c r="C47" s="34" t="s">
        <v>186</v>
      </c>
      <c r="D47" s="34" t="str">
        <f t="shared" si="1"/>
        <v>Salmon Creek UT-2022</v>
      </c>
      <c r="E47" s="34" t="s">
        <v>85</v>
      </c>
      <c r="H47" s="50">
        <v>36.018169559999997</v>
      </c>
      <c r="I47" s="50">
        <v>-76.745586090000003</v>
      </c>
      <c r="J47" s="51">
        <v>2</v>
      </c>
      <c r="K47" s="51">
        <v>2022</v>
      </c>
      <c r="N47" s="34"/>
      <c r="Q47"/>
    </row>
    <row r="48" spans="1:17" x14ac:dyDescent="0.25">
      <c r="A48" t="s">
        <v>208</v>
      </c>
      <c r="B48" s="34" t="s">
        <v>86</v>
      </c>
      <c r="C48" s="34" t="s">
        <v>126</v>
      </c>
      <c r="D48" s="34" t="str">
        <f t="shared" si="1"/>
        <v>Shallow Bag Bay-2014</v>
      </c>
      <c r="E48" s="34" t="s">
        <v>86</v>
      </c>
      <c r="H48" s="50">
        <v>35.920679409999998</v>
      </c>
      <c r="I48" s="50">
        <v>-75.665063680000003</v>
      </c>
      <c r="J48" s="51">
        <v>1</v>
      </c>
      <c r="K48" s="51">
        <v>2014</v>
      </c>
      <c r="N48" s="34"/>
      <c r="Q48"/>
    </row>
    <row r="49" spans="1:30" x14ac:dyDescent="0.25">
      <c r="A49" t="s">
        <v>208</v>
      </c>
      <c r="B49" s="34" t="s">
        <v>86</v>
      </c>
      <c r="C49" s="34" t="s">
        <v>126</v>
      </c>
      <c r="D49" s="34" t="str">
        <f t="shared" si="1"/>
        <v>Shallow Bag Bay-2022</v>
      </c>
      <c r="E49" s="34" t="s">
        <v>86</v>
      </c>
      <c r="H49" s="50">
        <v>35.920679409999998</v>
      </c>
      <c r="I49" s="50">
        <v>-75.665063680000003</v>
      </c>
      <c r="J49" s="51">
        <v>2</v>
      </c>
      <c r="K49" s="51">
        <v>2022</v>
      </c>
      <c r="N49" s="34"/>
      <c r="Q49"/>
    </row>
    <row r="50" spans="1:30" x14ac:dyDescent="0.25">
      <c r="A50" t="s">
        <v>208</v>
      </c>
      <c r="B50" s="34" t="s">
        <v>87</v>
      </c>
      <c r="C50" s="34" t="s">
        <v>116</v>
      </c>
      <c r="D50" s="34" t="str">
        <f t="shared" si="1"/>
        <v>Smith Creek N-2009</v>
      </c>
      <c r="E50" s="34" t="s">
        <v>87</v>
      </c>
      <c r="H50" s="50">
        <v>35.270035762301802</v>
      </c>
      <c r="I50" s="50">
        <v>-76.627596635684796</v>
      </c>
      <c r="J50" s="51">
        <v>1</v>
      </c>
      <c r="K50" s="51">
        <v>2009</v>
      </c>
      <c r="N50" s="34"/>
      <c r="Q50"/>
    </row>
    <row r="51" spans="1:30" x14ac:dyDescent="0.25">
      <c r="A51" t="s">
        <v>208</v>
      </c>
      <c r="B51" s="34" t="s">
        <v>87</v>
      </c>
      <c r="C51" s="34" t="s">
        <v>116</v>
      </c>
      <c r="D51" s="34" t="str">
        <f t="shared" si="1"/>
        <v>Smith Creek N-2022</v>
      </c>
      <c r="E51" s="34" t="s">
        <v>87</v>
      </c>
      <c r="H51" s="50">
        <v>35.270035762301802</v>
      </c>
      <c r="I51" s="50">
        <v>-76.627596635684796</v>
      </c>
      <c r="J51" s="51">
        <v>2</v>
      </c>
      <c r="K51" s="51">
        <v>2022</v>
      </c>
      <c r="N51" s="34"/>
      <c r="Q51"/>
    </row>
    <row r="52" spans="1:30" x14ac:dyDescent="0.25">
      <c r="A52" t="s">
        <v>208</v>
      </c>
      <c r="B52" s="34" t="s">
        <v>88</v>
      </c>
      <c r="C52" s="34" t="s">
        <v>117</v>
      </c>
      <c r="D52" s="34" t="str">
        <f t="shared" si="1"/>
        <v>Smith Creek S-2009</v>
      </c>
      <c r="E52" s="34" t="s">
        <v>88</v>
      </c>
      <c r="H52" s="50">
        <v>35.267268494226798</v>
      </c>
      <c r="I52" s="50">
        <v>-76.628222847282998</v>
      </c>
      <c r="J52" s="51">
        <v>1</v>
      </c>
      <c r="K52" s="51">
        <v>2009</v>
      </c>
      <c r="N52" s="34"/>
      <c r="Q52"/>
    </row>
    <row r="53" spans="1:30" x14ac:dyDescent="0.25">
      <c r="A53" t="s">
        <v>208</v>
      </c>
      <c r="B53" s="34" t="s">
        <v>88</v>
      </c>
      <c r="C53" s="34" t="s">
        <v>117</v>
      </c>
      <c r="D53" s="34" t="str">
        <f t="shared" si="1"/>
        <v>Smith Creek S-2022</v>
      </c>
      <c r="E53" s="34" t="s">
        <v>88</v>
      </c>
      <c r="H53" s="50">
        <v>35.267268494226798</v>
      </c>
      <c r="I53" s="50">
        <v>-76.628222847282998</v>
      </c>
      <c r="J53" s="51">
        <v>2</v>
      </c>
      <c r="K53" s="51">
        <v>2022</v>
      </c>
      <c r="N53" s="34"/>
      <c r="Q53"/>
    </row>
    <row r="54" spans="1:30" x14ac:dyDescent="0.25">
      <c r="A54" t="s">
        <v>208</v>
      </c>
      <c r="B54" s="34" t="s">
        <v>90</v>
      </c>
      <c r="C54" s="34" t="s">
        <v>118</v>
      </c>
      <c r="D54" s="34" t="str">
        <f t="shared" si="1"/>
        <v>Terrapin Point-2009</v>
      </c>
      <c r="E54" s="34" t="s">
        <v>90</v>
      </c>
      <c r="H54" s="50">
        <v>35.960238870503403</v>
      </c>
      <c r="I54" s="50">
        <v>-76.722055934537394</v>
      </c>
      <c r="J54" s="51">
        <v>1</v>
      </c>
      <c r="K54" s="51">
        <v>2009</v>
      </c>
      <c r="N54" s="34"/>
      <c r="Q54"/>
    </row>
    <row r="55" spans="1:30" x14ac:dyDescent="0.25">
      <c r="A55" t="s">
        <v>208</v>
      </c>
      <c r="B55" s="34" t="s">
        <v>90</v>
      </c>
      <c r="C55" s="34" t="s">
        <v>118</v>
      </c>
      <c r="D55" s="34" t="str">
        <f t="shared" si="1"/>
        <v>Terrapin Point-2022</v>
      </c>
      <c r="E55" s="34" t="s">
        <v>90</v>
      </c>
      <c r="H55" s="50">
        <v>35.960238870503403</v>
      </c>
      <c r="I55" s="50">
        <v>-76.722055934537394</v>
      </c>
      <c r="J55" s="51">
        <v>2</v>
      </c>
      <c r="K55" s="51">
        <v>2022</v>
      </c>
      <c r="N55" s="34"/>
      <c r="Q55"/>
    </row>
    <row r="56" spans="1:30" x14ac:dyDescent="0.25">
      <c r="A56" t="s">
        <v>208</v>
      </c>
      <c r="B56" s="34" t="s">
        <v>91</v>
      </c>
      <c r="C56" s="34" t="s">
        <v>244</v>
      </c>
      <c r="D56" s="34" t="str">
        <f t="shared" si="1"/>
        <v>Whalen/SEES3-2009</v>
      </c>
      <c r="E56" s="34" t="s">
        <v>91</v>
      </c>
      <c r="H56" s="50">
        <v>35.433019420000001</v>
      </c>
      <c r="I56" s="50">
        <v>-76.715017990000007</v>
      </c>
      <c r="J56" s="51">
        <v>1</v>
      </c>
      <c r="K56" s="51">
        <v>2009</v>
      </c>
      <c r="N56" s="34"/>
    </row>
    <row r="57" spans="1:30" x14ac:dyDescent="0.25">
      <c r="A57" t="s">
        <v>208</v>
      </c>
      <c r="B57" s="34" t="s">
        <v>91</v>
      </c>
      <c r="C57" s="34" t="s">
        <v>244</v>
      </c>
      <c r="D57" s="34" t="str">
        <f t="shared" si="1"/>
        <v>Whalen/SEES3-2022</v>
      </c>
      <c r="E57" s="34" t="s">
        <v>91</v>
      </c>
      <c r="H57" s="50">
        <v>35.433019420000001</v>
      </c>
      <c r="I57" s="50">
        <v>-76.715017990000007</v>
      </c>
      <c r="J57" s="51">
        <v>3</v>
      </c>
      <c r="K57" s="51">
        <v>2022</v>
      </c>
      <c r="N57" s="34"/>
    </row>
    <row r="58" spans="1:30" x14ac:dyDescent="0.25">
      <c r="A58" t="s">
        <v>217</v>
      </c>
      <c r="B58" s="34" t="s">
        <v>131</v>
      </c>
      <c r="C58" s="34" t="s">
        <v>245</v>
      </c>
      <c r="D58" s="34" t="str">
        <f t="shared" si="1"/>
        <v>SEES1-2009</v>
      </c>
      <c r="E58" s="34" t="s">
        <v>131</v>
      </c>
      <c r="F58" s="34" t="s">
        <v>246</v>
      </c>
      <c r="G58" s="34" t="s">
        <v>246</v>
      </c>
      <c r="H58" s="50">
        <v>35.438772049999997</v>
      </c>
      <c r="I58" s="50">
        <v>-76.390439670000006</v>
      </c>
      <c r="J58" s="51">
        <v>1</v>
      </c>
      <c r="K58" s="51">
        <v>2009</v>
      </c>
      <c r="N58" s="2" t="s">
        <v>247</v>
      </c>
      <c r="Q58" s="34" t="s">
        <v>247</v>
      </c>
    </row>
    <row r="59" spans="1:30" x14ac:dyDescent="0.25">
      <c r="A59" t="s">
        <v>217</v>
      </c>
      <c r="B59" s="34" t="s">
        <v>135</v>
      </c>
      <c r="C59" s="34" t="s">
        <v>248</v>
      </c>
      <c r="D59" s="34" t="str">
        <f t="shared" si="1"/>
        <v>SEES13-2003</v>
      </c>
      <c r="E59" s="34" t="s">
        <v>135</v>
      </c>
      <c r="F59" s="34" t="s">
        <v>249</v>
      </c>
      <c r="G59" s="34" t="s">
        <v>249</v>
      </c>
      <c r="H59" s="50">
        <v>35.796140000000001</v>
      </c>
      <c r="I59" s="50">
        <v>-75.884889999999999</v>
      </c>
      <c r="J59" s="51">
        <v>1</v>
      </c>
      <c r="K59" s="51">
        <v>2003</v>
      </c>
      <c r="N59" s="2" t="s">
        <v>250</v>
      </c>
      <c r="Q59" s="34" t="s">
        <v>250</v>
      </c>
    </row>
    <row r="60" spans="1:30" x14ac:dyDescent="0.25">
      <c r="A60" t="s">
        <v>217</v>
      </c>
      <c r="B60" s="34" t="s">
        <v>136</v>
      </c>
      <c r="C60" s="34" t="s">
        <v>251</v>
      </c>
      <c r="D60" s="34" t="str">
        <f t="shared" si="1"/>
        <v>SEES17-2003</v>
      </c>
      <c r="E60" s="34" t="s">
        <v>136</v>
      </c>
      <c r="F60" s="34" t="s">
        <v>252</v>
      </c>
      <c r="G60" s="34" t="s">
        <v>252</v>
      </c>
      <c r="H60" s="50">
        <v>35.89067</v>
      </c>
      <c r="I60" s="50">
        <v>-75.9191</v>
      </c>
      <c r="J60" s="51">
        <v>1</v>
      </c>
      <c r="K60" s="51">
        <v>2003</v>
      </c>
      <c r="N60" s="2" t="s">
        <v>250</v>
      </c>
      <c r="Q60" s="34" t="s">
        <v>250</v>
      </c>
    </row>
    <row r="61" spans="1:30" s="19" customFormat="1" x14ac:dyDescent="0.25">
      <c r="A61" t="s">
        <v>217</v>
      </c>
      <c r="B61" s="34" t="s">
        <v>137</v>
      </c>
      <c r="C61" s="34" t="s">
        <v>253</v>
      </c>
      <c r="D61" s="34" t="str">
        <f t="shared" si="1"/>
        <v>SEES18-2009</v>
      </c>
      <c r="E61" s="34" t="s">
        <v>137</v>
      </c>
      <c r="F61" s="34" t="s">
        <v>252</v>
      </c>
      <c r="G61" s="34" t="s">
        <v>252</v>
      </c>
      <c r="H61" s="50">
        <v>35.919080000000001</v>
      </c>
      <c r="I61" s="50">
        <v>-75.794269999999997</v>
      </c>
      <c r="J61" s="51">
        <v>1</v>
      </c>
      <c r="K61" s="51">
        <v>2009</v>
      </c>
      <c r="L61" s="2"/>
      <c r="M61" s="51"/>
      <c r="N61" s="2" t="s">
        <v>254</v>
      </c>
      <c r="O61" s="34"/>
      <c r="P61" s="34"/>
      <c r="Q61" s="34" t="s">
        <v>254</v>
      </c>
      <c r="R61" s="34"/>
      <c r="S61" s="52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5"/>
    </row>
    <row r="62" spans="1:30" s="19" customFormat="1" x14ac:dyDescent="0.25">
      <c r="A62" t="s">
        <v>217</v>
      </c>
      <c r="B62" s="34" t="s">
        <v>138</v>
      </c>
      <c r="C62" s="34" t="s">
        <v>255</v>
      </c>
      <c r="D62" s="34" t="str">
        <f t="shared" si="1"/>
        <v>SEES19-2003</v>
      </c>
      <c r="E62" s="34" t="s">
        <v>138</v>
      </c>
      <c r="F62" s="34" t="s">
        <v>252</v>
      </c>
      <c r="G62" s="34" t="s">
        <v>252</v>
      </c>
      <c r="H62" s="50">
        <v>35.945459999999997</v>
      </c>
      <c r="I62" s="50">
        <v>-75.830060000000003</v>
      </c>
      <c r="J62" s="51">
        <v>1</v>
      </c>
      <c r="K62" s="51">
        <v>2003</v>
      </c>
      <c r="L62" s="2"/>
      <c r="M62" s="51"/>
      <c r="N62" s="2" t="s">
        <v>250</v>
      </c>
      <c r="O62" s="34"/>
      <c r="P62" s="34"/>
      <c r="Q62" s="34" t="s">
        <v>250</v>
      </c>
      <c r="R62" s="34"/>
      <c r="S62" s="52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5"/>
    </row>
    <row r="63" spans="1:30" s="19" customFormat="1" x14ac:dyDescent="0.25">
      <c r="A63" t="s">
        <v>217</v>
      </c>
      <c r="B63" s="34" t="s">
        <v>132</v>
      </c>
      <c r="C63" s="34" t="s">
        <v>256</v>
      </c>
      <c r="D63" s="34" t="str">
        <f t="shared" si="1"/>
        <v>SEES2-2009</v>
      </c>
      <c r="E63" s="34" t="s">
        <v>132</v>
      </c>
      <c r="F63" s="34" t="s">
        <v>246</v>
      </c>
      <c r="G63" s="34" t="s">
        <v>246</v>
      </c>
      <c r="H63" s="50">
        <v>35.43727423</v>
      </c>
      <c r="I63" s="50">
        <v>-76.396010329999996</v>
      </c>
      <c r="J63" s="51">
        <v>1</v>
      </c>
      <c r="K63" s="51">
        <v>2009</v>
      </c>
      <c r="L63" s="2"/>
      <c r="M63" s="51"/>
      <c r="N63" s="2" t="s">
        <v>257</v>
      </c>
      <c r="O63" s="34"/>
      <c r="P63" s="34"/>
      <c r="Q63" s="34" t="s">
        <v>257</v>
      </c>
      <c r="R63" s="34"/>
      <c r="S63" s="52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5"/>
    </row>
    <row r="64" spans="1:30" x14ac:dyDescent="0.25">
      <c r="A64" t="s">
        <v>217</v>
      </c>
      <c r="B64" s="34" t="s">
        <v>139</v>
      </c>
      <c r="C64" s="34" t="s">
        <v>258</v>
      </c>
      <c r="D64" s="34" t="str">
        <f t="shared" si="1"/>
        <v>SEES22-2009</v>
      </c>
      <c r="E64" s="34" t="s">
        <v>139</v>
      </c>
      <c r="F64" s="34" t="s">
        <v>259</v>
      </c>
      <c r="G64" s="34" t="s">
        <v>259</v>
      </c>
      <c r="H64" s="50">
        <v>35.744320000000002</v>
      </c>
      <c r="I64" s="50">
        <v>-76.308850000000007</v>
      </c>
      <c r="J64" s="51">
        <v>1</v>
      </c>
      <c r="K64" s="51">
        <v>2009</v>
      </c>
      <c r="N64" s="2" t="s">
        <v>250</v>
      </c>
      <c r="Q64" s="34" t="s">
        <v>250</v>
      </c>
    </row>
    <row r="65" spans="1:30" x14ac:dyDescent="0.25">
      <c r="A65" t="s">
        <v>217</v>
      </c>
      <c r="B65" s="34" t="s">
        <v>140</v>
      </c>
      <c r="C65" s="34" t="s">
        <v>260</v>
      </c>
      <c r="D65" s="34" t="str">
        <f t="shared" si="1"/>
        <v>SEES23-2009</v>
      </c>
      <c r="E65" s="34" t="s">
        <v>140</v>
      </c>
      <c r="F65" s="34" t="s">
        <v>259</v>
      </c>
      <c r="G65" s="34" t="s">
        <v>259</v>
      </c>
      <c r="H65" s="50">
        <v>35.731409999999997</v>
      </c>
      <c r="I65" s="50">
        <v>-76.554410000000004</v>
      </c>
      <c r="J65" s="51">
        <v>1</v>
      </c>
      <c r="K65" s="51">
        <v>2009</v>
      </c>
      <c r="N65" s="2" t="s">
        <v>250</v>
      </c>
      <c r="Q65" s="34" t="s">
        <v>250</v>
      </c>
    </row>
    <row r="66" spans="1:30" x14ac:dyDescent="0.25">
      <c r="A66" t="s">
        <v>217</v>
      </c>
      <c r="B66" s="34" t="s">
        <v>141</v>
      </c>
      <c r="C66" s="34" t="s">
        <v>261</v>
      </c>
      <c r="D66" s="34" t="str">
        <f t="shared" si="1"/>
        <v>SEES24-2009</v>
      </c>
      <c r="E66" s="34" t="s">
        <v>141</v>
      </c>
      <c r="F66" s="34" t="s">
        <v>262</v>
      </c>
      <c r="G66" s="34" t="s">
        <v>262</v>
      </c>
      <c r="H66" s="50">
        <v>35.803159999999998</v>
      </c>
      <c r="I66" s="50">
        <v>-76.454689999999999</v>
      </c>
      <c r="J66" s="51">
        <v>1</v>
      </c>
      <c r="K66" s="51">
        <v>2009</v>
      </c>
      <c r="N66" s="2" t="s">
        <v>250</v>
      </c>
      <c r="Q66" s="34" t="s">
        <v>250</v>
      </c>
    </row>
    <row r="67" spans="1:30" x14ac:dyDescent="0.25">
      <c r="A67" t="s">
        <v>217</v>
      </c>
      <c r="B67" s="34" t="s">
        <v>142</v>
      </c>
      <c r="C67" s="34" t="s">
        <v>263</v>
      </c>
      <c r="D67" s="34" t="str">
        <f t="shared" si="1"/>
        <v>SEES25-2009</v>
      </c>
      <c r="E67" s="34" t="s">
        <v>142</v>
      </c>
      <c r="F67" s="34" t="s">
        <v>262</v>
      </c>
      <c r="G67" s="34" t="s">
        <v>262</v>
      </c>
      <c r="H67" s="50">
        <v>35.776519999999998</v>
      </c>
      <c r="I67" s="50">
        <v>-76.398679999999999</v>
      </c>
      <c r="J67" s="51">
        <v>1</v>
      </c>
      <c r="K67" s="51">
        <v>2009</v>
      </c>
      <c r="N67" s="2" t="s">
        <v>250</v>
      </c>
      <c r="Q67" s="34" t="s">
        <v>250</v>
      </c>
    </row>
    <row r="68" spans="1:30" x14ac:dyDescent="0.25">
      <c r="A68" t="s">
        <v>217</v>
      </c>
      <c r="B68" t="s">
        <v>143</v>
      </c>
      <c r="C68" t="s">
        <v>264</v>
      </c>
      <c r="D68" s="34" t="str">
        <f t="shared" si="1"/>
        <v>SEES27-2014</v>
      </c>
      <c r="E68" t="s">
        <v>143</v>
      </c>
      <c r="F68" t="s">
        <v>265</v>
      </c>
      <c r="G68" t="s">
        <v>265</v>
      </c>
      <c r="H68" s="50">
        <v>35.87454288</v>
      </c>
      <c r="I68" s="50">
        <v>-76.359578450000001</v>
      </c>
      <c r="J68" s="51">
        <v>1</v>
      </c>
      <c r="K68" s="51">
        <v>2014</v>
      </c>
      <c r="N68" s="2" t="s">
        <v>250</v>
      </c>
      <c r="O68"/>
      <c r="P68"/>
      <c r="Q68" t="s">
        <v>250</v>
      </c>
      <c r="S68" s="53"/>
      <c r="U68"/>
      <c r="V68"/>
      <c r="W68"/>
      <c r="X68"/>
      <c r="AB68"/>
    </row>
    <row r="69" spans="1:30" x14ac:dyDescent="0.25">
      <c r="A69" t="s">
        <v>217</v>
      </c>
      <c r="B69" s="34" t="s">
        <v>144</v>
      </c>
      <c r="C69" s="34" t="s">
        <v>266</v>
      </c>
      <c r="D69" s="34" t="str">
        <f t="shared" si="1"/>
        <v>SEES28-2009</v>
      </c>
      <c r="E69" s="34" t="s">
        <v>144</v>
      </c>
      <c r="F69" s="34" t="s">
        <v>265</v>
      </c>
      <c r="G69" s="34" t="s">
        <v>265</v>
      </c>
      <c r="H69" s="50">
        <v>35.871654589999999</v>
      </c>
      <c r="I69" s="50">
        <v>-76.353492419999995</v>
      </c>
      <c r="J69" s="51">
        <v>1</v>
      </c>
      <c r="K69" s="51">
        <v>2009</v>
      </c>
      <c r="N69" s="2" t="s">
        <v>250</v>
      </c>
      <c r="Q69" s="34" t="s">
        <v>250</v>
      </c>
    </row>
    <row r="70" spans="1:30" x14ac:dyDescent="0.25">
      <c r="A70" t="s">
        <v>217</v>
      </c>
      <c r="B70" s="34" t="s">
        <v>145</v>
      </c>
      <c r="C70" s="34" t="s">
        <v>267</v>
      </c>
      <c r="D70" s="34" t="str">
        <f t="shared" si="1"/>
        <v>SEES29-2009</v>
      </c>
      <c r="E70" s="34" t="s">
        <v>145</v>
      </c>
      <c r="F70" s="34" t="s">
        <v>268</v>
      </c>
      <c r="G70" s="34" t="s">
        <v>268</v>
      </c>
      <c r="H70" s="50">
        <v>35.933129999999998</v>
      </c>
      <c r="I70" s="50">
        <v>-76.363560000000007</v>
      </c>
      <c r="J70" s="51">
        <v>1</v>
      </c>
      <c r="K70" s="51">
        <v>2009</v>
      </c>
      <c r="N70" s="2" t="s">
        <v>250</v>
      </c>
      <c r="Q70" s="34" t="s">
        <v>250</v>
      </c>
    </row>
    <row r="71" spans="1:30" x14ac:dyDescent="0.25">
      <c r="A71" t="s">
        <v>217</v>
      </c>
      <c r="B71" s="34" t="s">
        <v>146</v>
      </c>
      <c r="C71" s="34" t="s">
        <v>269</v>
      </c>
      <c r="D71" s="34" t="str">
        <f t="shared" si="1"/>
        <v>SEES30-2009</v>
      </c>
      <c r="E71" s="34" t="s">
        <v>146</v>
      </c>
      <c r="F71" s="34" t="s">
        <v>268</v>
      </c>
      <c r="G71" s="34" t="s">
        <v>268</v>
      </c>
      <c r="H71" s="50">
        <v>35.935180000000003</v>
      </c>
      <c r="I71" s="50">
        <v>-76.358649999999997</v>
      </c>
      <c r="J71" s="51">
        <v>1</v>
      </c>
      <c r="K71" s="51">
        <v>2009</v>
      </c>
      <c r="N71" s="2" t="s">
        <v>270</v>
      </c>
      <c r="Q71" s="34" t="s">
        <v>270</v>
      </c>
    </row>
    <row r="72" spans="1:30" x14ac:dyDescent="0.25">
      <c r="A72" t="s">
        <v>217</v>
      </c>
      <c r="B72" s="34" t="s">
        <v>133</v>
      </c>
      <c r="C72" s="34" t="s">
        <v>271</v>
      </c>
      <c r="D72" s="34" t="str">
        <f t="shared" si="1"/>
        <v>SEES4-2009</v>
      </c>
      <c r="E72" s="34" t="s">
        <v>133</v>
      </c>
      <c r="F72" s="34" t="s">
        <v>272</v>
      </c>
      <c r="G72" s="34" t="s">
        <v>272</v>
      </c>
      <c r="H72" s="50">
        <v>35.527850540000003</v>
      </c>
      <c r="I72" s="50">
        <v>-75.979095950000001</v>
      </c>
      <c r="J72" s="51">
        <v>1</v>
      </c>
      <c r="K72" s="51">
        <v>2009</v>
      </c>
      <c r="N72" s="2" t="s">
        <v>254</v>
      </c>
      <c r="Q72" s="34" t="s">
        <v>254</v>
      </c>
    </row>
    <row r="73" spans="1:30" x14ac:dyDescent="0.25">
      <c r="A73" s="19" t="s">
        <v>217</v>
      </c>
      <c r="B73" s="19" t="s">
        <v>134</v>
      </c>
      <c r="C73" s="19" t="s">
        <v>273</v>
      </c>
      <c r="D73" s="34" t="str">
        <f t="shared" si="1"/>
        <v>SEES5 DELETED BECAUSE BURNED-2014</v>
      </c>
      <c r="E73" t="s">
        <v>134</v>
      </c>
      <c r="F73" t="s">
        <v>272</v>
      </c>
      <c r="G73" t="s">
        <v>272</v>
      </c>
      <c r="H73" s="50">
        <v>35.611293940000003</v>
      </c>
      <c r="I73" s="50">
        <v>-75.92328397</v>
      </c>
      <c r="K73" s="54">
        <v>2014</v>
      </c>
      <c r="L73" s="55"/>
      <c r="M73" s="54"/>
      <c r="N73" s="2" t="s">
        <v>250</v>
      </c>
      <c r="O73"/>
      <c r="P73"/>
      <c r="Q73" t="s">
        <v>250</v>
      </c>
      <c r="S73" s="53"/>
      <c r="T73" s="56"/>
      <c r="U73" s="19"/>
      <c r="V73" s="19"/>
      <c r="W73" s="19"/>
      <c r="X73" s="19"/>
      <c r="Y73" s="56"/>
      <c r="Z73" s="56"/>
      <c r="AA73" s="56"/>
      <c r="AB73" s="19"/>
      <c r="AC73" s="56"/>
      <c r="AD73" s="57"/>
    </row>
    <row r="74" spans="1:30" x14ac:dyDescent="0.25">
      <c r="A74" t="s">
        <v>217</v>
      </c>
      <c r="B74" s="34" t="s">
        <v>91</v>
      </c>
      <c r="C74" s="34" t="s">
        <v>244</v>
      </c>
      <c r="D74" s="34" t="str">
        <f t="shared" si="1"/>
        <v>Whalen/SEES3-2009</v>
      </c>
      <c r="E74" s="34" t="s">
        <v>91</v>
      </c>
      <c r="F74" s="34" t="s">
        <v>246</v>
      </c>
      <c r="G74" s="34" t="s">
        <v>246</v>
      </c>
      <c r="H74" s="50">
        <v>35.433019420000001</v>
      </c>
      <c r="I74" s="50">
        <v>-76.715017990000007</v>
      </c>
      <c r="J74" s="51">
        <v>1</v>
      </c>
      <c r="K74" s="51">
        <v>2009</v>
      </c>
      <c r="N74" s="2" t="s">
        <v>274</v>
      </c>
      <c r="Q74" s="34" t="s">
        <v>274</v>
      </c>
    </row>
    <row r="75" spans="1:30" x14ac:dyDescent="0.25">
      <c r="A75" t="s">
        <v>204</v>
      </c>
      <c r="B75" s="58" t="s">
        <v>92</v>
      </c>
      <c r="C75" s="34" t="s">
        <v>94</v>
      </c>
      <c r="D75" s="34" t="str">
        <f t="shared" si="1"/>
        <v>Alligator River-2011</v>
      </c>
      <c r="E75" s="34" t="s">
        <v>92</v>
      </c>
      <c r="H75" s="50">
        <v>35.7877505166962</v>
      </c>
      <c r="I75" s="50">
        <v>-75.881066575975794</v>
      </c>
      <c r="J75" s="51">
        <v>1</v>
      </c>
      <c r="K75" s="51">
        <v>2011</v>
      </c>
      <c r="M75" s="51">
        <v>5</v>
      </c>
      <c r="Q75"/>
    </row>
    <row r="76" spans="1:30" x14ac:dyDescent="0.25">
      <c r="A76" t="s">
        <v>204</v>
      </c>
      <c r="B76" s="59" t="s">
        <v>93</v>
      </c>
      <c r="C76" s="34" t="s">
        <v>94</v>
      </c>
      <c r="D76" s="34" t="str">
        <f t="shared" si="1"/>
        <v>Alligator River-2016</v>
      </c>
      <c r="E76" s="34" t="s">
        <v>93</v>
      </c>
      <c r="H76" s="50">
        <v>35.7877505166962</v>
      </c>
      <c r="I76" s="50">
        <v>-75.881066575975794</v>
      </c>
      <c r="J76" s="51">
        <v>2</v>
      </c>
      <c r="K76" s="51">
        <v>2016</v>
      </c>
      <c r="M76" s="51">
        <v>5</v>
      </c>
      <c r="Q76"/>
    </row>
    <row r="77" spans="1:30" x14ac:dyDescent="0.25">
      <c r="A77" t="s">
        <v>204</v>
      </c>
      <c r="B77" s="59" t="s">
        <v>1</v>
      </c>
      <c r="C77" s="34" t="s">
        <v>0</v>
      </c>
      <c r="D77" s="34" t="str">
        <f t="shared" si="1"/>
        <v>Aydlett-2016</v>
      </c>
      <c r="E77" s="34" t="s">
        <v>1</v>
      </c>
      <c r="H77" s="50">
        <v>36.307972999999897</v>
      </c>
      <c r="I77" s="50">
        <v>-75.914223000000007</v>
      </c>
      <c r="J77" s="51">
        <v>1</v>
      </c>
      <c r="K77" s="51">
        <v>2016</v>
      </c>
      <c r="L77" s="2">
        <v>42549</v>
      </c>
      <c r="M77" s="51">
        <v>5</v>
      </c>
      <c r="N77" s="34" t="s">
        <v>275</v>
      </c>
      <c r="Q77" t="s">
        <v>276</v>
      </c>
    </row>
    <row r="78" spans="1:30" x14ac:dyDescent="0.25">
      <c r="A78" t="s">
        <v>204</v>
      </c>
      <c r="B78" s="60" t="s">
        <v>277</v>
      </c>
      <c r="C78" s="34" t="s">
        <v>0</v>
      </c>
      <c r="D78" s="34" t="str">
        <f t="shared" si="1"/>
        <v>Aydlett-2021</v>
      </c>
      <c r="E78" s="34" t="s">
        <v>277</v>
      </c>
      <c r="H78" s="50">
        <v>36.307972999999897</v>
      </c>
      <c r="I78" s="50">
        <v>-75.914223000000007</v>
      </c>
      <c r="J78" s="51">
        <v>2</v>
      </c>
      <c r="K78" s="51">
        <v>2021</v>
      </c>
      <c r="L78" s="2">
        <v>44355</v>
      </c>
      <c r="M78" s="51">
        <v>5</v>
      </c>
      <c r="N78" t="s">
        <v>275</v>
      </c>
      <c r="Q78" s="34" t="s">
        <v>276</v>
      </c>
    </row>
    <row r="79" spans="1:30" x14ac:dyDescent="0.25">
      <c r="A79" t="s">
        <v>204</v>
      </c>
      <c r="B79" s="59" t="s">
        <v>10</v>
      </c>
      <c r="C79" s="34" t="s">
        <v>9</v>
      </c>
      <c r="D79" s="34" t="str">
        <f t="shared" si="1"/>
        <v>Browns Creek-2016</v>
      </c>
      <c r="E79" s="34" t="s">
        <v>10</v>
      </c>
      <c r="H79" s="50">
        <v>34.991318</v>
      </c>
      <c r="I79" s="50">
        <v>-76.540617999999895</v>
      </c>
      <c r="J79" s="51">
        <v>1</v>
      </c>
      <c r="K79" s="51">
        <v>2016</v>
      </c>
      <c r="L79" s="2">
        <v>42522</v>
      </c>
      <c r="M79" s="51">
        <v>5</v>
      </c>
      <c r="N79" s="34" t="s">
        <v>278</v>
      </c>
      <c r="P79" s="34" t="s">
        <v>279</v>
      </c>
      <c r="Q79" t="s">
        <v>280</v>
      </c>
      <c r="U79" s="34" t="s">
        <v>281</v>
      </c>
    </row>
    <row r="80" spans="1:30" x14ac:dyDescent="0.25">
      <c r="A80" t="s">
        <v>204</v>
      </c>
      <c r="B80" s="60" t="s">
        <v>282</v>
      </c>
      <c r="C80" s="34" t="s">
        <v>9</v>
      </c>
      <c r="D80" s="34" t="str">
        <f t="shared" si="1"/>
        <v>Browns Creek-2021</v>
      </c>
      <c r="E80" s="34" t="s">
        <v>282</v>
      </c>
      <c r="H80" s="50">
        <v>34.991318</v>
      </c>
      <c r="I80" s="50">
        <v>-76.540617999999895</v>
      </c>
      <c r="J80" s="51">
        <v>2</v>
      </c>
      <c r="K80" s="51">
        <v>2021</v>
      </c>
      <c r="L80" s="2">
        <v>44377</v>
      </c>
      <c r="M80" s="51">
        <v>5</v>
      </c>
      <c r="N80" t="s">
        <v>278</v>
      </c>
      <c r="P80" s="34" t="s">
        <v>279</v>
      </c>
      <c r="Q80" s="34" t="s">
        <v>280</v>
      </c>
      <c r="U80" s="34" t="s">
        <v>283</v>
      </c>
    </row>
    <row r="81" spans="1:30" x14ac:dyDescent="0.25">
      <c r="A81" t="s">
        <v>204</v>
      </c>
      <c r="B81" s="58" t="s">
        <v>3</v>
      </c>
      <c r="C81" s="34" t="s">
        <v>2</v>
      </c>
      <c r="D81" s="34" t="str">
        <f t="shared" si="1"/>
        <v>Goose Creek Gameland-2011</v>
      </c>
      <c r="E81" s="34" t="s">
        <v>3</v>
      </c>
      <c r="H81" s="50">
        <v>35.249220000000001</v>
      </c>
      <c r="I81" s="50">
        <v>-76.615941000000007</v>
      </c>
      <c r="J81" s="51">
        <v>1</v>
      </c>
      <c r="K81" s="51">
        <v>2011</v>
      </c>
      <c r="L81" s="2">
        <v>40714</v>
      </c>
      <c r="M81" s="51">
        <v>5</v>
      </c>
      <c r="N81" s="34" t="s">
        <v>275</v>
      </c>
      <c r="Q81" t="s">
        <v>284</v>
      </c>
    </row>
    <row r="82" spans="1:30" x14ac:dyDescent="0.25">
      <c r="A82" t="s">
        <v>204</v>
      </c>
      <c r="B82" s="59" t="s">
        <v>14</v>
      </c>
      <c r="C82" s="34" t="s">
        <v>2</v>
      </c>
      <c r="D82" s="34" t="str">
        <f t="shared" si="1"/>
        <v>Goose Creek Gameland-2016</v>
      </c>
      <c r="E82" s="34" t="s">
        <v>14</v>
      </c>
      <c r="H82" s="50">
        <v>35.249220000000001</v>
      </c>
      <c r="I82" s="50">
        <v>-76.615941000000007</v>
      </c>
      <c r="J82" s="51">
        <v>2</v>
      </c>
      <c r="K82" s="51">
        <v>2016</v>
      </c>
      <c r="M82" s="51">
        <v>5</v>
      </c>
      <c r="N82" s="34" t="s">
        <v>275</v>
      </c>
      <c r="Q82" t="s">
        <v>284</v>
      </c>
    </row>
    <row r="83" spans="1:30" x14ac:dyDescent="0.25">
      <c r="A83" t="s">
        <v>204</v>
      </c>
      <c r="B83" s="60" t="s">
        <v>285</v>
      </c>
      <c r="C83" s="34" t="s">
        <v>2</v>
      </c>
      <c r="D83" s="34" t="str">
        <f t="shared" si="1"/>
        <v>Goose Creek Gameland-2021</v>
      </c>
      <c r="E83" s="34" t="s">
        <v>286</v>
      </c>
      <c r="H83" s="50">
        <v>35.249220000000001</v>
      </c>
      <c r="I83" s="50">
        <v>-76.615941000000007</v>
      </c>
      <c r="J83" s="51">
        <v>3</v>
      </c>
      <c r="K83" s="51">
        <v>2021</v>
      </c>
      <c r="M83" s="51">
        <v>5</v>
      </c>
      <c r="N83" t="s">
        <v>275</v>
      </c>
      <c r="Q83" s="34" t="s">
        <v>284</v>
      </c>
    </row>
    <row r="84" spans="1:30" x14ac:dyDescent="0.25">
      <c r="A84" t="s">
        <v>204</v>
      </c>
      <c r="B84" s="58" t="s">
        <v>98</v>
      </c>
      <c r="C84" s="34" t="s">
        <v>95</v>
      </c>
      <c r="D84" s="34" t="str">
        <f t="shared" si="1"/>
        <v>Pains Bay-2011</v>
      </c>
      <c r="E84" s="34" t="s">
        <v>98</v>
      </c>
      <c r="H84" s="50">
        <v>35.601862207983501</v>
      </c>
      <c r="I84" s="50">
        <v>-75.818565453844201</v>
      </c>
      <c r="J84" s="51">
        <v>1</v>
      </c>
      <c r="K84" s="51">
        <v>2011</v>
      </c>
      <c r="M84" s="51">
        <v>5</v>
      </c>
      <c r="N84" s="34" t="s">
        <v>278</v>
      </c>
      <c r="Q84"/>
      <c r="U84" s="34" t="s">
        <v>287</v>
      </c>
    </row>
    <row r="85" spans="1:30" x14ac:dyDescent="0.25">
      <c r="A85" t="s">
        <v>204</v>
      </c>
      <c r="B85" s="59" t="s">
        <v>99</v>
      </c>
      <c r="C85" s="34" t="s">
        <v>95</v>
      </c>
      <c r="D85" s="34" t="str">
        <f t="shared" si="1"/>
        <v>Pains Bay-2016</v>
      </c>
      <c r="E85" s="34" t="s">
        <v>99</v>
      </c>
      <c r="H85" s="50">
        <v>35.601862207983501</v>
      </c>
      <c r="I85" s="50">
        <v>-75.818565453844201</v>
      </c>
      <c r="J85" s="51">
        <v>2</v>
      </c>
      <c r="K85" s="51">
        <v>2016</v>
      </c>
      <c r="M85" s="51">
        <v>5</v>
      </c>
      <c r="N85" s="34" t="s">
        <v>278</v>
      </c>
      <c r="Q85"/>
      <c r="U85" s="34" t="s">
        <v>287</v>
      </c>
    </row>
    <row r="86" spans="1:30" x14ac:dyDescent="0.25">
      <c r="A86" t="s">
        <v>204</v>
      </c>
      <c r="B86" s="58" t="s">
        <v>7</v>
      </c>
      <c r="C86" s="34" t="s">
        <v>6</v>
      </c>
      <c r="D86" s="34" t="str">
        <f t="shared" si="1"/>
        <v>South River-2011</v>
      </c>
      <c r="E86" s="34" t="s">
        <v>7</v>
      </c>
      <c r="H86" s="50">
        <v>34.883623</v>
      </c>
      <c r="I86" s="50">
        <v>-76.515964999999994</v>
      </c>
      <c r="J86" s="51">
        <v>1</v>
      </c>
      <c r="K86" s="51">
        <v>2011</v>
      </c>
      <c r="L86" s="2">
        <v>40715</v>
      </c>
      <c r="M86" s="51">
        <v>5</v>
      </c>
      <c r="N86" t="s">
        <v>278</v>
      </c>
    </row>
    <row r="87" spans="1:30" x14ac:dyDescent="0.25">
      <c r="A87" t="s">
        <v>204</v>
      </c>
      <c r="B87" s="59" t="s">
        <v>8</v>
      </c>
      <c r="C87" s="34" t="s">
        <v>6</v>
      </c>
      <c r="D87" s="34" t="str">
        <f t="shared" si="1"/>
        <v>South River-2016</v>
      </c>
      <c r="E87" s="34" t="s">
        <v>8</v>
      </c>
      <c r="H87" s="50">
        <v>34.883623</v>
      </c>
      <c r="I87" s="50">
        <v>-76.515964999999994</v>
      </c>
      <c r="J87" s="51">
        <v>2</v>
      </c>
      <c r="K87" s="51">
        <v>2016</v>
      </c>
      <c r="L87" s="2">
        <v>42563</v>
      </c>
      <c r="M87" s="51">
        <v>5</v>
      </c>
      <c r="N87" t="s">
        <v>278</v>
      </c>
    </row>
    <row r="88" spans="1:30" x14ac:dyDescent="0.25">
      <c r="A88" t="s">
        <v>204</v>
      </c>
      <c r="B88" s="60" t="s">
        <v>288</v>
      </c>
      <c r="C88" s="34" t="s">
        <v>6</v>
      </c>
      <c r="D88" s="34" t="str">
        <f t="shared" si="1"/>
        <v>South River-2022</v>
      </c>
      <c r="H88" s="50">
        <v>34.883623</v>
      </c>
      <c r="I88" s="50">
        <v>-76.515964999999994</v>
      </c>
      <c r="J88" s="51">
        <v>3</v>
      </c>
      <c r="K88" s="51">
        <v>2022</v>
      </c>
      <c r="L88" s="61"/>
      <c r="M88" s="62"/>
    </row>
    <row r="89" spans="1:30" x14ac:dyDescent="0.25">
      <c r="A89" t="s">
        <v>204</v>
      </c>
      <c r="B89" s="59" t="s">
        <v>289</v>
      </c>
      <c r="C89" s="34" t="s">
        <v>96</v>
      </c>
      <c r="D89" s="34" t="str">
        <f t="shared" si="1"/>
        <v>Striking Bay-2016</v>
      </c>
      <c r="E89" s="34" t="s">
        <v>289</v>
      </c>
      <c r="H89" s="50">
        <v>35.396233474407502</v>
      </c>
      <c r="I89" s="50">
        <v>-76.440775343508193</v>
      </c>
      <c r="J89" s="51">
        <v>1</v>
      </c>
      <c r="K89" s="51">
        <v>2016</v>
      </c>
      <c r="M89" s="51">
        <v>5</v>
      </c>
      <c r="N89" s="34" t="s">
        <v>278</v>
      </c>
      <c r="P89" s="34" t="s">
        <v>279</v>
      </c>
      <c r="Q89" t="s">
        <v>280</v>
      </c>
      <c r="U89" s="34" t="s">
        <v>287</v>
      </c>
    </row>
    <row r="90" spans="1:30" x14ac:dyDescent="0.25">
      <c r="A90" t="s">
        <v>204</v>
      </c>
      <c r="B90" s="60" t="s">
        <v>101</v>
      </c>
      <c r="C90" s="34" t="s">
        <v>96</v>
      </c>
      <c r="D90" s="34" t="str">
        <f t="shared" si="1"/>
        <v>Striking Bay-2021</v>
      </c>
      <c r="E90" s="34" t="s">
        <v>101</v>
      </c>
      <c r="H90" s="50">
        <v>35.396233474407502</v>
      </c>
      <c r="I90" s="50">
        <v>-76.440775343508193</v>
      </c>
      <c r="J90" s="51">
        <v>2</v>
      </c>
      <c r="K90" s="51">
        <v>2021</v>
      </c>
      <c r="M90" s="51">
        <v>5</v>
      </c>
      <c r="N90" t="s">
        <v>278</v>
      </c>
      <c r="P90" s="34" t="s">
        <v>279</v>
      </c>
      <c r="Q90" s="34" t="s">
        <v>280</v>
      </c>
      <c r="U90" s="34" t="s">
        <v>290</v>
      </c>
    </row>
    <row r="91" spans="1:30" s="19" customFormat="1" x14ac:dyDescent="0.25">
      <c r="A91" s="19" t="s">
        <v>204</v>
      </c>
      <c r="B91" s="63" t="s">
        <v>5</v>
      </c>
      <c r="C91" s="56" t="s">
        <v>4</v>
      </c>
      <c r="D91" s="34" t="str">
        <f t="shared" si="1"/>
        <v>Swan Creek Lake-2016</v>
      </c>
      <c r="E91" s="56" t="s">
        <v>5</v>
      </c>
      <c r="F91" s="56"/>
      <c r="G91" s="56"/>
      <c r="H91" s="64">
        <v>35.648702</v>
      </c>
      <c r="I91" s="64">
        <v>-76.003037000000006</v>
      </c>
      <c r="J91" s="54">
        <v>2</v>
      </c>
      <c r="K91" s="54">
        <v>2016</v>
      </c>
      <c r="L91" s="55"/>
      <c r="M91" s="54">
        <v>5</v>
      </c>
      <c r="N91" s="19" t="s">
        <v>278</v>
      </c>
      <c r="O91" s="56"/>
      <c r="P91" s="56"/>
      <c r="Q91" s="56"/>
      <c r="R91" s="56"/>
      <c r="S91" s="65"/>
      <c r="T91" s="56"/>
      <c r="U91" s="56"/>
      <c r="V91" s="56"/>
      <c r="W91" s="56"/>
      <c r="X91" s="56"/>
      <c r="Y91" s="56"/>
      <c r="Z91" s="56"/>
      <c r="AA91" s="56"/>
      <c r="AB91" s="56"/>
      <c r="AC91" s="56"/>
      <c r="AD91" s="57"/>
    </row>
    <row r="92" spans="1:30" x14ac:dyDescent="0.25">
      <c r="A92" t="s">
        <v>204</v>
      </c>
      <c r="B92" s="58" t="s">
        <v>102</v>
      </c>
      <c r="C92" s="34" t="s">
        <v>97</v>
      </c>
      <c r="D92" s="34" t="str">
        <f t="shared" si="1"/>
        <v>Swanquarter Dike-2011</v>
      </c>
      <c r="E92" s="34" t="s">
        <v>102</v>
      </c>
      <c r="H92" s="50">
        <v>35.395925768663098</v>
      </c>
      <c r="I92" s="50">
        <v>-76.307783480623797</v>
      </c>
      <c r="J92" s="51">
        <v>1</v>
      </c>
      <c r="K92" s="51">
        <v>2011</v>
      </c>
      <c r="M92" s="51">
        <v>5</v>
      </c>
      <c r="Q92"/>
    </row>
    <row r="93" spans="1:30" x14ac:dyDescent="0.25">
      <c r="A93" t="s">
        <v>204</v>
      </c>
      <c r="B93" s="59" t="s">
        <v>103</v>
      </c>
      <c r="C93" s="34" t="s">
        <v>97</v>
      </c>
      <c r="D93" s="34" t="str">
        <f t="shared" si="1"/>
        <v>Swanquarter Dike-2016</v>
      </c>
      <c r="E93" s="34" t="s">
        <v>103</v>
      </c>
      <c r="H93" s="50">
        <v>35.395925768663098</v>
      </c>
      <c r="I93" s="50">
        <v>-76.307783480623797</v>
      </c>
      <c r="J93" s="51">
        <v>2</v>
      </c>
      <c r="K93" s="51">
        <v>2016</v>
      </c>
      <c r="M93" s="51">
        <v>5</v>
      </c>
      <c r="Q93"/>
    </row>
    <row r="94" spans="1:30" x14ac:dyDescent="0.25">
      <c r="A94" t="s">
        <v>291</v>
      </c>
      <c r="C94" s="34" t="s">
        <v>292</v>
      </c>
      <c r="D94" s="34" t="str">
        <f>CONCATENATE(C94,"-",K94)</f>
        <v>DCUT11-DC11W2B-2020</v>
      </c>
      <c r="E94" s="34" t="s">
        <v>292</v>
      </c>
      <c r="F94" s="34" t="s">
        <v>293</v>
      </c>
      <c r="H94" s="50">
        <v>35.369695</v>
      </c>
      <c r="I94" s="50">
        <v>-76.849479000000002</v>
      </c>
      <c r="J94" s="51">
        <v>3</v>
      </c>
      <c r="K94" s="3">
        <v>2020</v>
      </c>
    </row>
    <row r="95" spans="1:30" x14ac:dyDescent="0.25">
      <c r="A95" t="s">
        <v>291</v>
      </c>
      <c r="C95" s="34" t="s">
        <v>294</v>
      </c>
      <c r="D95" s="34" t="str">
        <f t="shared" si="1"/>
        <v>DCUT11-DUTW2B-2013</v>
      </c>
      <c r="E95" s="34" t="s">
        <v>294</v>
      </c>
      <c r="F95" s="34" t="s">
        <v>293</v>
      </c>
      <c r="H95" s="50">
        <v>35.369695</v>
      </c>
      <c r="I95" s="50">
        <v>-76.849479000000002</v>
      </c>
      <c r="J95" s="51">
        <v>1</v>
      </c>
      <c r="K95" s="3">
        <v>2013</v>
      </c>
    </row>
    <row r="96" spans="1:30" x14ac:dyDescent="0.25">
      <c r="A96" t="s">
        <v>291</v>
      </c>
      <c r="C96" s="34" t="s">
        <v>294</v>
      </c>
      <c r="D96" s="34" t="str">
        <f t="shared" ref="D96:D119" si="2">CONCATENATE(C96,"-",K96)</f>
        <v>DCUT11-DUTW2B-2016</v>
      </c>
      <c r="E96" s="34" t="s">
        <v>294</v>
      </c>
      <c r="F96" s="34" t="s">
        <v>293</v>
      </c>
      <c r="H96" s="50">
        <v>35.369695</v>
      </c>
      <c r="I96" s="50">
        <v>-76.849479000000002</v>
      </c>
      <c r="J96" s="51">
        <v>2</v>
      </c>
      <c r="K96" s="3">
        <v>2016</v>
      </c>
    </row>
    <row r="97" spans="1:11" x14ac:dyDescent="0.25">
      <c r="A97" t="s">
        <v>291</v>
      </c>
      <c r="C97" s="34" t="s">
        <v>295</v>
      </c>
      <c r="D97" s="34" t="str">
        <f t="shared" si="2"/>
        <v>DCUT19-DC19W2A-2013</v>
      </c>
      <c r="E97" s="34" t="s">
        <v>295</v>
      </c>
      <c r="F97" s="34" t="s">
        <v>293</v>
      </c>
      <c r="H97" s="50">
        <v>35.390692999999999</v>
      </c>
      <c r="I97" s="50">
        <v>-76.828215999999998</v>
      </c>
      <c r="J97" s="51">
        <v>1</v>
      </c>
      <c r="K97" s="3">
        <v>2013</v>
      </c>
    </row>
    <row r="98" spans="1:11" x14ac:dyDescent="0.25">
      <c r="A98" t="s">
        <v>291</v>
      </c>
      <c r="C98" s="34" t="s">
        <v>295</v>
      </c>
      <c r="D98" s="34" t="str">
        <f t="shared" si="2"/>
        <v>DCUT19-DC19W2A-2016</v>
      </c>
      <c r="E98" s="34" t="s">
        <v>295</v>
      </c>
      <c r="F98" s="34" t="s">
        <v>293</v>
      </c>
      <c r="H98" s="50">
        <v>35.390692999999999</v>
      </c>
      <c r="I98" s="50">
        <v>-76.828215999999998</v>
      </c>
      <c r="J98" s="51">
        <v>2</v>
      </c>
      <c r="K98" s="3">
        <v>2016</v>
      </c>
    </row>
    <row r="99" spans="1:11" x14ac:dyDescent="0.25">
      <c r="A99" t="s">
        <v>291</v>
      </c>
      <c r="C99" s="34" t="s">
        <v>295</v>
      </c>
      <c r="D99" s="34" t="str">
        <f t="shared" si="2"/>
        <v>DCUT19-DC19W2A-2020</v>
      </c>
      <c r="E99" s="34" t="s">
        <v>295</v>
      </c>
      <c r="F99" s="34" t="s">
        <v>293</v>
      </c>
      <c r="H99" s="50">
        <v>35.390692999999999</v>
      </c>
      <c r="I99" s="50">
        <v>-76.828215999999998</v>
      </c>
      <c r="J99" s="51">
        <v>3</v>
      </c>
      <c r="K99" s="3">
        <v>2020</v>
      </c>
    </row>
    <row r="100" spans="1:11" x14ac:dyDescent="0.25">
      <c r="A100" t="s">
        <v>291</v>
      </c>
      <c r="C100" s="34" t="s">
        <v>296</v>
      </c>
      <c r="D100" s="34" t="str">
        <f t="shared" si="2"/>
        <v>Drinkwater Well 1C-2011</v>
      </c>
      <c r="E100" s="34" t="s">
        <v>296</v>
      </c>
      <c r="F100" s="34" t="s">
        <v>297</v>
      </c>
      <c r="H100" s="50">
        <v>35.34825</v>
      </c>
      <c r="I100" s="50">
        <v>-76.763855000000007</v>
      </c>
      <c r="J100" s="51">
        <v>1</v>
      </c>
      <c r="K100" s="3">
        <v>2011</v>
      </c>
    </row>
    <row r="101" spans="1:11" x14ac:dyDescent="0.25">
      <c r="A101" t="s">
        <v>291</v>
      </c>
      <c r="C101" s="34" t="s">
        <v>296</v>
      </c>
      <c r="D101" s="34" t="str">
        <f t="shared" si="2"/>
        <v>Drinkwater Well 1C-2016</v>
      </c>
      <c r="E101" s="34" t="s">
        <v>296</v>
      </c>
      <c r="F101" s="34" t="s">
        <v>297</v>
      </c>
      <c r="H101" s="50">
        <v>35.34825</v>
      </c>
      <c r="I101" s="50">
        <v>-76.763855000000007</v>
      </c>
      <c r="J101" s="51">
        <v>2</v>
      </c>
      <c r="K101" s="3">
        <v>2016</v>
      </c>
    </row>
    <row r="102" spans="1:11" x14ac:dyDescent="0.25">
      <c r="A102" t="s">
        <v>291</v>
      </c>
      <c r="C102" s="34" t="s">
        <v>296</v>
      </c>
      <c r="D102" s="34" t="str">
        <f t="shared" si="2"/>
        <v>Drinkwater Well 1C-2019</v>
      </c>
      <c r="E102" s="34" t="s">
        <v>296</v>
      </c>
      <c r="F102" s="34" t="s">
        <v>297</v>
      </c>
      <c r="H102" s="50">
        <v>35.34825</v>
      </c>
      <c r="I102" s="50">
        <v>-76.763855000000007</v>
      </c>
      <c r="J102" s="51">
        <v>3</v>
      </c>
      <c r="K102" s="3">
        <v>2019</v>
      </c>
    </row>
    <row r="103" spans="1:11" x14ac:dyDescent="0.25">
      <c r="A103" t="s">
        <v>291</v>
      </c>
      <c r="C103" s="34" t="s">
        <v>298</v>
      </c>
      <c r="D103" s="34" t="str">
        <f t="shared" si="2"/>
        <v>Duck Well 1B-2011</v>
      </c>
      <c r="E103" s="34" t="s">
        <v>298</v>
      </c>
      <c r="F103" s="34" t="s">
        <v>299</v>
      </c>
      <c r="H103" s="50">
        <v>35.478847999999999</v>
      </c>
      <c r="I103" s="50">
        <v>-76.855399000000006</v>
      </c>
      <c r="J103" s="51">
        <v>1</v>
      </c>
      <c r="K103" s="3">
        <v>2011</v>
      </c>
    </row>
    <row r="104" spans="1:11" x14ac:dyDescent="0.25">
      <c r="A104" t="s">
        <v>291</v>
      </c>
      <c r="C104" s="34" t="s">
        <v>298</v>
      </c>
      <c r="D104" s="34" t="str">
        <f t="shared" si="2"/>
        <v>Duck Well 1B-2016</v>
      </c>
      <c r="E104" s="34" t="s">
        <v>298</v>
      </c>
      <c r="F104" s="34" t="s">
        <v>299</v>
      </c>
      <c r="H104" s="50">
        <v>35.478847999999999</v>
      </c>
      <c r="I104" s="50">
        <v>-76.855399000000006</v>
      </c>
      <c r="J104" s="51">
        <v>2</v>
      </c>
      <c r="K104" s="3">
        <v>2016</v>
      </c>
    </row>
    <row r="105" spans="1:11" x14ac:dyDescent="0.25">
      <c r="A105" t="s">
        <v>291</v>
      </c>
      <c r="C105" s="34" t="s">
        <v>298</v>
      </c>
      <c r="D105" s="34" t="str">
        <f t="shared" si="2"/>
        <v>Duck Well 1B-2019</v>
      </c>
      <c r="E105" s="34" t="s">
        <v>298</v>
      </c>
      <c r="F105" s="34" t="s">
        <v>299</v>
      </c>
      <c r="H105" s="50">
        <v>35.478847999999999</v>
      </c>
      <c r="I105" s="50">
        <v>-76.855399000000006</v>
      </c>
      <c r="J105" s="51">
        <v>3</v>
      </c>
      <c r="K105" s="3">
        <v>2019</v>
      </c>
    </row>
    <row r="106" spans="1:11" x14ac:dyDescent="0.25">
      <c r="A106" t="s">
        <v>291</v>
      </c>
      <c r="C106" s="34" t="s">
        <v>298</v>
      </c>
      <c r="D106" s="34" t="str">
        <f t="shared" si="2"/>
        <v>Duck Well 1B-2020</v>
      </c>
      <c r="E106" s="34" t="s">
        <v>298</v>
      </c>
      <c r="F106" s="34" t="s">
        <v>299</v>
      </c>
      <c r="H106" s="50">
        <v>35.478847999999999</v>
      </c>
      <c r="I106" s="50">
        <v>-76.855399000000006</v>
      </c>
      <c r="J106" s="51">
        <v>3</v>
      </c>
      <c r="K106" s="3">
        <v>2020</v>
      </c>
    </row>
    <row r="107" spans="1:11" x14ac:dyDescent="0.25">
      <c r="A107" t="s">
        <v>291</v>
      </c>
      <c r="C107" s="34" t="s">
        <v>300</v>
      </c>
      <c r="D107" s="34" t="str">
        <f t="shared" si="2"/>
        <v>Duck Well 2A-2011</v>
      </c>
      <c r="E107" s="34" t="s">
        <v>300</v>
      </c>
      <c r="F107" s="34" t="s">
        <v>299</v>
      </c>
      <c r="H107" s="50">
        <v>35.479405</v>
      </c>
      <c r="I107" s="50">
        <v>-76.857389999999995</v>
      </c>
      <c r="J107" s="51">
        <v>1</v>
      </c>
      <c r="K107" s="3">
        <v>2011</v>
      </c>
    </row>
    <row r="108" spans="1:11" x14ac:dyDescent="0.25">
      <c r="A108" t="s">
        <v>291</v>
      </c>
      <c r="C108" s="34" t="s">
        <v>300</v>
      </c>
      <c r="D108" s="34" t="str">
        <f t="shared" si="2"/>
        <v>Duck Well 2A-2016</v>
      </c>
      <c r="E108" s="34" t="s">
        <v>300</v>
      </c>
      <c r="F108" s="34" t="s">
        <v>299</v>
      </c>
      <c r="H108" s="50">
        <v>35.479405</v>
      </c>
      <c r="I108" s="50">
        <v>-76.857389999999995</v>
      </c>
      <c r="J108" s="51">
        <v>2</v>
      </c>
      <c r="K108" s="3">
        <v>2016</v>
      </c>
    </row>
    <row r="109" spans="1:11" x14ac:dyDescent="0.25">
      <c r="A109" t="s">
        <v>291</v>
      </c>
      <c r="C109" s="34" t="s">
        <v>300</v>
      </c>
      <c r="D109" s="34" t="str">
        <f t="shared" si="2"/>
        <v>Duck Well 2A-2019</v>
      </c>
      <c r="E109" s="34" t="s">
        <v>300</v>
      </c>
      <c r="F109" s="34" t="s">
        <v>299</v>
      </c>
      <c r="H109" s="50">
        <v>35.479405</v>
      </c>
      <c r="I109" s="50">
        <v>-76.857389999999995</v>
      </c>
      <c r="J109" s="51">
        <v>3</v>
      </c>
      <c r="K109" s="3">
        <v>2019</v>
      </c>
    </row>
    <row r="110" spans="1:11" x14ac:dyDescent="0.25">
      <c r="A110" t="s">
        <v>291</v>
      </c>
      <c r="C110" s="34" t="s">
        <v>300</v>
      </c>
      <c r="D110" s="34" t="str">
        <f t="shared" si="2"/>
        <v>Duck Well 2A-2020</v>
      </c>
      <c r="E110" s="34" t="s">
        <v>300</v>
      </c>
      <c r="F110" s="34" t="s">
        <v>299</v>
      </c>
      <c r="H110" s="50">
        <v>35.479405</v>
      </c>
      <c r="I110" s="50">
        <v>-76.857389999999995</v>
      </c>
      <c r="J110" s="51">
        <v>3</v>
      </c>
      <c r="K110" s="3">
        <v>2020</v>
      </c>
    </row>
    <row r="111" spans="1:11" x14ac:dyDescent="0.25">
      <c r="A111" t="s">
        <v>291</v>
      </c>
      <c r="C111" s="34" t="s">
        <v>301</v>
      </c>
      <c r="D111" s="34" t="str">
        <f t="shared" si="2"/>
        <v>Duck Well 2A -2020</v>
      </c>
      <c r="E111" s="34" t="s">
        <v>301</v>
      </c>
      <c r="F111" s="34" t="s">
        <v>299</v>
      </c>
      <c r="H111" s="50">
        <v>35.479405</v>
      </c>
      <c r="I111" s="50">
        <v>-76.857389999999995</v>
      </c>
      <c r="J111" s="51">
        <v>3</v>
      </c>
      <c r="K111" s="3">
        <v>2020</v>
      </c>
    </row>
    <row r="112" spans="1:11" x14ac:dyDescent="0.25">
      <c r="A112" t="s">
        <v>291</v>
      </c>
      <c r="C112" s="34" t="s">
        <v>302</v>
      </c>
      <c r="D112" s="34" t="str">
        <f t="shared" si="2"/>
        <v>Duck Well 3A-2011</v>
      </c>
      <c r="E112" s="34" t="s">
        <v>302</v>
      </c>
      <c r="F112" s="34" t="s">
        <v>299</v>
      </c>
      <c r="H112" s="50">
        <v>35.457841000000002</v>
      </c>
      <c r="I112" s="50">
        <v>-76.843039000000005</v>
      </c>
      <c r="J112" s="51">
        <v>1</v>
      </c>
      <c r="K112" s="3">
        <v>2011</v>
      </c>
    </row>
    <row r="113" spans="1:11" x14ac:dyDescent="0.25">
      <c r="A113" t="s">
        <v>291</v>
      </c>
      <c r="C113" s="34" t="s">
        <v>302</v>
      </c>
      <c r="D113" s="34" t="str">
        <f t="shared" si="2"/>
        <v>Duck Well 3A-2016</v>
      </c>
      <c r="E113" s="34" t="s">
        <v>302</v>
      </c>
      <c r="F113" s="34" t="s">
        <v>299</v>
      </c>
      <c r="H113" s="50">
        <v>35.457841000000002</v>
      </c>
      <c r="I113" s="50">
        <v>-76.843039000000005</v>
      </c>
      <c r="J113" s="51">
        <v>2</v>
      </c>
      <c r="K113" s="3">
        <v>2016</v>
      </c>
    </row>
    <row r="114" spans="1:11" x14ac:dyDescent="0.25">
      <c r="A114" t="s">
        <v>291</v>
      </c>
      <c r="C114" s="34" t="s">
        <v>302</v>
      </c>
      <c r="D114" s="34" t="str">
        <f t="shared" si="2"/>
        <v>Duck Well 3A-2019</v>
      </c>
      <c r="E114" s="34" t="s">
        <v>302</v>
      </c>
      <c r="F114" s="34" t="s">
        <v>299</v>
      </c>
      <c r="H114" s="50">
        <v>35.457841000000002</v>
      </c>
      <c r="I114" s="50">
        <v>-76.843039000000005</v>
      </c>
      <c r="J114" s="51">
        <v>3</v>
      </c>
      <c r="K114" s="3">
        <v>2019</v>
      </c>
    </row>
    <row r="115" spans="1:11" x14ac:dyDescent="0.25">
      <c r="A115" t="s">
        <v>291</v>
      </c>
      <c r="C115" s="34" t="s">
        <v>302</v>
      </c>
      <c r="D115" s="34" t="str">
        <f t="shared" si="2"/>
        <v>Duck Well 3A-2020</v>
      </c>
      <c r="E115" s="34" t="s">
        <v>302</v>
      </c>
      <c r="F115" s="34" t="s">
        <v>299</v>
      </c>
      <c r="H115" s="50">
        <v>35.457841000000002</v>
      </c>
      <c r="I115" s="50">
        <v>-76.843039000000005</v>
      </c>
      <c r="J115" s="51">
        <v>3</v>
      </c>
      <c r="K115" s="3">
        <v>2020</v>
      </c>
    </row>
    <row r="116" spans="1:11" x14ac:dyDescent="0.25">
      <c r="A116" t="s">
        <v>291</v>
      </c>
      <c r="C116" s="34" t="s">
        <v>303</v>
      </c>
      <c r="D116" s="34" t="str">
        <f t="shared" si="2"/>
        <v>Duck Well 4B-2011</v>
      </c>
      <c r="E116" s="34" t="s">
        <v>303</v>
      </c>
      <c r="F116" s="34" t="s">
        <v>299</v>
      </c>
      <c r="H116" s="50">
        <v>35.460089000000004</v>
      </c>
      <c r="I116" s="50">
        <v>-76.845448000000005</v>
      </c>
      <c r="J116" s="51">
        <v>1</v>
      </c>
      <c r="K116" s="3">
        <v>2011</v>
      </c>
    </row>
    <row r="117" spans="1:11" x14ac:dyDescent="0.25">
      <c r="A117" t="s">
        <v>291</v>
      </c>
      <c r="C117" s="34" t="s">
        <v>303</v>
      </c>
      <c r="D117" s="34" t="str">
        <f t="shared" si="2"/>
        <v>Duck Well 4B-2016</v>
      </c>
      <c r="E117" s="34" t="s">
        <v>303</v>
      </c>
      <c r="F117" s="34" t="s">
        <v>299</v>
      </c>
      <c r="H117" s="50">
        <v>35.460089000000004</v>
      </c>
      <c r="I117" s="50">
        <v>-76.845448000000005</v>
      </c>
      <c r="J117" s="51">
        <v>2</v>
      </c>
      <c r="K117" s="3">
        <v>2016</v>
      </c>
    </row>
    <row r="118" spans="1:11" x14ac:dyDescent="0.25">
      <c r="A118" t="s">
        <v>291</v>
      </c>
      <c r="C118" s="34" t="s">
        <v>303</v>
      </c>
      <c r="D118" s="34" t="str">
        <f t="shared" si="2"/>
        <v>Duck Well 4B-2019</v>
      </c>
      <c r="E118" s="34" t="s">
        <v>303</v>
      </c>
      <c r="F118" s="34" t="s">
        <v>299</v>
      </c>
      <c r="H118" s="50">
        <v>35.460089000000004</v>
      </c>
      <c r="I118" s="50">
        <v>-76.845448000000005</v>
      </c>
      <c r="J118" s="51">
        <v>3</v>
      </c>
      <c r="K118" s="3">
        <v>2019</v>
      </c>
    </row>
    <row r="119" spans="1:11" x14ac:dyDescent="0.25">
      <c r="A119" t="s">
        <v>291</v>
      </c>
      <c r="C119" s="34" t="s">
        <v>303</v>
      </c>
      <c r="D119" s="34" t="str">
        <f t="shared" si="2"/>
        <v>Duck Well 4B-2020</v>
      </c>
      <c r="E119" s="34" t="s">
        <v>303</v>
      </c>
      <c r="F119" s="34" t="s">
        <v>299</v>
      </c>
      <c r="H119" s="50">
        <v>35.460089000000004</v>
      </c>
      <c r="I119" s="50">
        <v>-76.845448000000005</v>
      </c>
      <c r="J119" s="51">
        <v>3</v>
      </c>
      <c r="K119" s="3">
        <v>2020</v>
      </c>
    </row>
    <row r="120" spans="1:11" x14ac:dyDescent="0.25">
      <c r="A120" t="s">
        <v>291</v>
      </c>
      <c r="C120" s="34" t="s">
        <v>304</v>
      </c>
      <c r="D120" s="34" t="str">
        <f>CONCATENATE(C120,"-",K120)</f>
        <v>Huddles Main Prong Well 10-2010</v>
      </c>
      <c r="E120" s="34" t="s">
        <v>304</v>
      </c>
      <c r="F120" s="34" t="s">
        <v>305</v>
      </c>
      <c r="H120" s="50">
        <v>35.367130000000003</v>
      </c>
      <c r="I120" s="50">
        <v>-76.748217999999994</v>
      </c>
      <c r="J120" s="51">
        <v>1</v>
      </c>
      <c r="K120" s="3">
        <v>2010</v>
      </c>
    </row>
    <row r="121" spans="1:11" x14ac:dyDescent="0.25">
      <c r="A121" t="s">
        <v>291</v>
      </c>
      <c r="C121" s="34" t="s">
        <v>304</v>
      </c>
      <c r="D121" s="34" t="str">
        <f t="shared" ref="D121:D184" si="3">CONCATENATE(C121,"-",K121)</f>
        <v>Huddles Main Prong Well 10-2016</v>
      </c>
      <c r="E121" s="34" t="s">
        <v>304</v>
      </c>
      <c r="F121" s="34" t="s">
        <v>305</v>
      </c>
      <c r="H121" s="50">
        <v>35.367130000000003</v>
      </c>
      <c r="I121" s="50">
        <v>-76.748217999999994</v>
      </c>
      <c r="J121" s="51">
        <v>2</v>
      </c>
      <c r="K121" s="3">
        <v>2016</v>
      </c>
    </row>
    <row r="122" spans="1:11" x14ac:dyDescent="0.25">
      <c r="A122" t="s">
        <v>291</v>
      </c>
      <c r="C122" s="34" t="s">
        <v>304</v>
      </c>
      <c r="D122" s="34" t="str">
        <f t="shared" si="3"/>
        <v>Huddles Main Prong Well 10-2019</v>
      </c>
      <c r="E122" s="34" t="s">
        <v>304</v>
      </c>
      <c r="F122" s="34" t="s">
        <v>305</v>
      </c>
      <c r="H122" s="50">
        <v>35.367130000000003</v>
      </c>
      <c r="I122" s="50">
        <v>-76.748217999999994</v>
      </c>
      <c r="J122" s="51">
        <v>3</v>
      </c>
      <c r="K122" s="3">
        <v>2019</v>
      </c>
    </row>
    <row r="123" spans="1:11" x14ac:dyDescent="0.25">
      <c r="A123" t="s">
        <v>291</v>
      </c>
      <c r="C123" s="34" t="s">
        <v>306</v>
      </c>
      <c r="D123" s="34" t="str">
        <f t="shared" si="3"/>
        <v>Huddles Main Prong Well 12-2010</v>
      </c>
      <c r="E123" s="34" t="s">
        <v>306</v>
      </c>
      <c r="F123" s="34" t="s">
        <v>305</v>
      </c>
      <c r="H123" s="50">
        <v>35.365423</v>
      </c>
      <c r="I123" s="50">
        <v>-76.747618000000003</v>
      </c>
      <c r="J123" s="51">
        <v>1</v>
      </c>
      <c r="K123" s="3">
        <v>2010</v>
      </c>
    </row>
    <row r="124" spans="1:11" x14ac:dyDescent="0.25">
      <c r="A124" t="s">
        <v>291</v>
      </c>
      <c r="C124" s="34" t="s">
        <v>306</v>
      </c>
      <c r="D124" s="34" t="str">
        <f t="shared" si="3"/>
        <v>Huddles Main Prong Well 12-2016</v>
      </c>
      <c r="E124" s="34" t="s">
        <v>306</v>
      </c>
      <c r="F124" s="34" t="s">
        <v>305</v>
      </c>
      <c r="H124" s="50">
        <v>35.365423</v>
      </c>
      <c r="I124" s="50">
        <v>-76.747618000000003</v>
      </c>
      <c r="J124" s="51">
        <v>2</v>
      </c>
      <c r="K124" s="3">
        <v>2016</v>
      </c>
    </row>
    <row r="125" spans="1:11" x14ac:dyDescent="0.25">
      <c r="A125" t="s">
        <v>291</v>
      </c>
      <c r="C125" s="34" t="s">
        <v>306</v>
      </c>
      <c r="D125" s="34" t="str">
        <f t="shared" si="3"/>
        <v>Huddles Main Prong Well 12-2019</v>
      </c>
      <c r="E125" s="34" t="s">
        <v>306</v>
      </c>
      <c r="F125" s="34" t="s">
        <v>305</v>
      </c>
      <c r="H125" s="50">
        <v>35.365423</v>
      </c>
      <c r="I125" s="50">
        <v>-76.747618000000003</v>
      </c>
      <c r="J125" s="51">
        <v>3</v>
      </c>
      <c r="K125" s="3">
        <v>2019</v>
      </c>
    </row>
    <row r="126" spans="1:11" x14ac:dyDescent="0.25">
      <c r="A126" t="s">
        <v>291</v>
      </c>
      <c r="C126" s="34" t="s">
        <v>307</v>
      </c>
      <c r="D126" s="34" t="str">
        <f t="shared" si="3"/>
        <v>Huddles Main Prong Well 2-2010</v>
      </c>
      <c r="E126" s="34" t="s">
        <v>307</v>
      </c>
      <c r="F126" s="34" t="s">
        <v>305</v>
      </c>
      <c r="H126" s="50">
        <v>35.365074999999997</v>
      </c>
      <c r="I126" s="50">
        <v>-76.749775</v>
      </c>
      <c r="J126" s="51">
        <v>1</v>
      </c>
      <c r="K126" s="3">
        <v>2010</v>
      </c>
    </row>
    <row r="127" spans="1:11" x14ac:dyDescent="0.25">
      <c r="A127" t="s">
        <v>291</v>
      </c>
      <c r="C127" s="34" t="s">
        <v>307</v>
      </c>
      <c r="D127" s="34" t="str">
        <f t="shared" si="3"/>
        <v>Huddles Main Prong Well 2-2016</v>
      </c>
      <c r="E127" s="34" t="s">
        <v>307</v>
      </c>
      <c r="F127" s="34" t="s">
        <v>305</v>
      </c>
      <c r="H127" s="50">
        <v>35.365074999999997</v>
      </c>
      <c r="I127" s="50">
        <v>-76.749775</v>
      </c>
      <c r="J127" s="51">
        <v>2</v>
      </c>
      <c r="K127" s="3">
        <v>2016</v>
      </c>
    </row>
    <row r="128" spans="1:11" x14ac:dyDescent="0.25">
      <c r="A128" t="s">
        <v>291</v>
      </c>
      <c r="C128" s="34" t="s">
        <v>307</v>
      </c>
      <c r="D128" s="34" t="str">
        <f t="shared" si="3"/>
        <v>Huddles Main Prong Well 2-2019</v>
      </c>
      <c r="E128" s="34" t="s">
        <v>307</v>
      </c>
      <c r="F128" s="34" t="s">
        <v>305</v>
      </c>
      <c r="H128" s="50">
        <v>35.365074999999997</v>
      </c>
      <c r="I128" s="50">
        <v>-76.749775</v>
      </c>
      <c r="J128" s="51">
        <v>3</v>
      </c>
      <c r="K128" s="3">
        <v>2019</v>
      </c>
    </row>
    <row r="129" spans="1:11" x14ac:dyDescent="0.25">
      <c r="A129" t="s">
        <v>291</v>
      </c>
      <c r="C129" s="34" t="s">
        <v>308</v>
      </c>
      <c r="D129" s="34" t="str">
        <f t="shared" si="3"/>
        <v>Huddles Main Prong Well 5-2010</v>
      </c>
      <c r="E129" s="34" t="s">
        <v>308</v>
      </c>
      <c r="F129" s="34" t="s">
        <v>305</v>
      </c>
      <c r="H129" s="50">
        <v>35.367227999999997</v>
      </c>
      <c r="I129" s="50">
        <v>-76.750377</v>
      </c>
      <c r="J129" s="51">
        <v>1</v>
      </c>
      <c r="K129" s="3">
        <v>2010</v>
      </c>
    </row>
    <row r="130" spans="1:11" x14ac:dyDescent="0.25">
      <c r="A130" t="s">
        <v>291</v>
      </c>
      <c r="C130" s="34" t="s">
        <v>308</v>
      </c>
      <c r="D130" s="34" t="str">
        <f t="shared" si="3"/>
        <v>Huddles Main Prong Well 5-2016</v>
      </c>
      <c r="E130" s="34" t="s">
        <v>308</v>
      </c>
      <c r="F130" s="34" t="s">
        <v>305</v>
      </c>
      <c r="H130" s="50">
        <v>35.367227999999997</v>
      </c>
      <c r="I130" s="50">
        <v>-76.750377</v>
      </c>
      <c r="J130" s="51">
        <v>2</v>
      </c>
      <c r="K130" s="3">
        <v>2016</v>
      </c>
    </row>
    <row r="131" spans="1:11" x14ac:dyDescent="0.25">
      <c r="A131" t="s">
        <v>291</v>
      </c>
      <c r="C131" s="34" t="s">
        <v>308</v>
      </c>
      <c r="D131" s="34" t="str">
        <f t="shared" si="3"/>
        <v>Huddles Main Prong Well 5-2019</v>
      </c>
      <c r="E131" s="34" t="s">
        <v>308</v>
      </c>
      <c r="F131" s="34" t="s">
        <v>305</v>
      </c>
      <c r="H131" s="50">
        <v>35.367227999999997</v>
      </c>
      <c r="I131" s="50">
        <v>-76.750377</v>
      </c>
      <c r="J131" s="51">
        <v>3</v>
      </c>
      <c r="K131" s="3">
        <v>2019</v>
      </c>
    </row>
    <row r="132" spans="1:11" x14ac:dyDescent="0.25">
      <c r="A132" t="s">
        <v>291</v>
      </c>
      <c r="C132" s="34" t="s">
        <v>309</v>
      </c>
      <c r="D132" s="34" t="str">
        <f t="shared" si="3"/>
        <v>Huddles Main Prong Well 5 -2019</v>
      </c>
      <c r="E132" s="34" t="s">
        <v>309</v>
      </c>
      <c r="F132" s="34" t="s">
        <v>305</v>
      </c>
      <c r="H132" s="50">
        <v>35.367227999999997</v>
      </c>
      <c r="I132" s="50">
        <v>-76.750377</v>
      </c>
      <c r="J132" s="51">
        <v>3</v>
      </c>
      <c r="K132" s="3">
        <v>2019</v>
      </c>
    </row>
    <row r="133" spans="1:11" x14ac:dyDescent="0.25">
      <c r="A133" t="s">
        <v>291</v>
      </c>
      <c r="C133" s="34" t="s">
        <v>310</v>
      </c>
      <c r="D133" s="34" t="str">
        <f t="shared" si="3"/>
        <v>Huddles Main Prong Well 6-2010</v>
      </c>
      <c r="E133" s="34" t="s">
        <v>310</v>
      </c>
      <c r="F133" s="34" t="s">
        <v>305</v>
      </c>
      <c r="H133" s="50">
        <v>35.367358000000003</v>
      </c>
      <c r="I133" s="50">
        <v>-76.748874999999998</v>
      </c>
      <c r="J133" s="51">
        <v>1</v>
      </c>
      <c r="K133" s="3">
        <v>2010</v>
      </c>
    </row>
    <row r="134" spans="1:11" x14ac:dyDescent="0.25">
      <c r="A134" t="s">
        <v>291</v>
      </c>
      <c r="C134" s="34" t="s">
        <v>310</v>
      </c>
      <c r="D134" s="34" t="str">
        <f t="shared" si="3"/>
        <v>Huddles Main Prong Well 6-2016</v>
      </c>
      <c r="E134" s="34" t="s">
        <v>310</v>
      </c>
      <c r="F134" s="34" t="s">
        <v>305</v>
      </c>
      <c r="H134" s="50">
        <v>35.367358000000003</v>
      </c>
      <c r="I134" s="50">
        <v>-76.748874999999998</v>
      </c>
      <c r="J134" s="51">
        <v>2</v>
      </c>
      <c r="K134" s="3">
        <v>2016</v>
      </c>
    </row>
    <row r="135" spans="1:11" x14ac:dyDescent="0.25">
      <c r="A135" t="s">
        <v>291</v>
      </c>
      <c r="C135" s="34" t="s">
        <v>310</v>
      </c>
      <c r="D135" s="34" t="str">
        <f t="shared" si="3"/>
        <v>Huddles Main Prong Well 6-2019</v>
      </c>
      <c r="E135" s="34" t="s">
        <v>310</v>
      </c>
      <c r="F135" s="34" t="s">
        <v>305</v>
      </c>
      <c r="H135" s="50">
        <v>35.367358000000003</v>
      </c>
      <c r="I135" s="50">
        <v>-76.748874999999998</v>
      </c>
      <c r="J135" s="51">
        <v>3</v>
      </c>
      <c r="K135" s="3">
        <v>2019</v>
      </c>
    </row>
    <row r="136" spans="1:11" x14ac:dyDescent="0.25">
      <c r="A136" t="s">
        <v>291</v>
      </c>
      <c r="C136" s="34" t="s">
        <v>311</v>
      </c>
      <c r="D136" s="34" t="str">
        <f t="shared" si="3"/>
        <v>Huddles Main Prong Well 8-2010</v>
      </c>
      <c r="E136" s="34" t="s">
        <v>311</v>
      </c>
      <c r="F136" s="34" t="s">
        <v>305</v>
      </c>
      <c r="H136" s="50">
        <v>35.368465</v>
      </c>
      <c r="I136" s="50">
        <v>-76.748170999999999</v>
      </c>
      <c r="J136" s="51">
        <v>1</v>
      </c>
      <c r="K136" s="3">
        <v>2010</v>
      </c>
    </row>
    <row r="137" spans="1:11" x14ac:dyDescent="0.25">
      <c r="A137" t="s">
        <v>291</v>
      </c>
      <c r="C137" s="34" t="s">
        <v>311</v>
      </c>
      <c r="D137" s="34" t="str">
        <f t="shared" si="3"/>
        <v>Huddles Main Prong Well 8-2016</v>
      </c>
      <c r="E137" s="34" t="s">
        <v>311</v>
      </c>
      <c r="F137" s="34" t="s">
        <v>305</v>
      </c>
      <c r="H137" s="50">
        <v>35.368465</v>
      </c>
      <c r="I137" s="50">
        <v>-76.748170999999999</v>
      </c>
      <c r="J137" s="51">
        <v>2</v>
      </c>
      <c r="K137" s="3">
        <v>2016</v>
      </c>
    </row>
    <row r="138" spans="1:11" x14ac:dyDescent="0.25">
      <c r="A138" t="s">
        <v>291</v>
      </c>
      <c r="C138" s="34" t="s">
        <v>311</v>
      </c>
      <c r="D138" s="34" t="str">
        <f t="shared" si="3"/>
        <v>Huddles Main Prong Well 8-2019</v>
      </c>
      <c r="E138" s="34" t="s">
        <v>311</v>
      </c>
      <c r="F138" s="34" t="s">
        <v>305</v>
      </c>
      <c r="H138" s="50">
        <v>35.368465</v>
      </c>
      <c r="I138" s="50">
        <v>-76.748170999999999</v>
      </c>
      <c r="J138" s="51">
        <v>3</v>
      </c>
      <c r="K138" s="3">
        <v>2019</v>
      </c>
    </row>
    <row r="139" spans="1:11" x14ac:dyDescent="0.25">
      <c r="A139" t="s">
        <v>291</v>
      </c>
      <c r="C139" s="34" t="s">
        <v>312</v>
      </c>
      <c r="D139" s="34" t="str">
        <f t="shared" si="3"/>
        <v>Huddles Main Prong Well 9-2010</v>
      </c>
      <c r="E139" s="34" t="s">
        <v>312</v>
      </c>
      <c r="F139" s="34" t="s">
        <v>305</v>
      </c>
      <c r="H139" s="50">
        <v>35.368833000000002</v>
      </c>
      <c r="I139" s="50">
        <v>-76.749155000000002</v>
      </c>
      <c r="J139" s="51">
        <v>1</v>
      </c>
      <c r="K139" s="3">
        <v>2010</v>
      </c>
    </row>
    <row r="140" spans="1:11" x14ac:dyDescent="0.25">
      <c r="A140" t="s">
        <v>291</v>
      </c>
      <c r="C140" s="34" t="s">
        <v>312</v>
      </c>
      <c r="D140" s="34" t="str">
        <f t="shared" si="3"/>
        <v>Huddles Main Prong Well 9-2016</v>
      </c>
      <c r="E140" s="34" t="s">
        <v>312</v>
      </c>
      <c r="F140" s="34" t="s">
        <v>305</v>
      </c>
      <c r="H140" s="50">
        <v>35.368833000000002</v>
      </c>
      <c r="I140" s="50">
        <v>-76.749155000000002</v>
      </c>
      <c r="J140" s="51">
        <v>2</v>
      </c>
      <c r="K140" s="3">
        <v>2016</v>
      </c>
    </row>
    <row r="141" spans="1:11" x14ac:dyDescent="0.25">
      <c r="A141" t="s">
        <v>291</v>
      </c>
      <c r="C141" s="34" t="s">
        <v>312</v>
      </c>
      <c r="D141" s="34" t="str">
        <f t="shared" si="3"/>
        <v>Huddles Main Prong Well 9-2019</v>
      </c>
      <c r="E141" s="34" t="s">
        <v>312</v>
      </c>
      <c r="F141" s="34" t="s">
        <v>305</v>
      </c>
      <c r="H141" s="50">
        <v>35.368833000000002</v>
      </c>
      <c r="I141" s="50">
        <v>-76.749155000000002</v>
      </c>
      <c r="J141" s="51">
        <v>3</v>
      </c>
      <c r="K141" s="3">
        <v>2019</v>
      </c>
    </row>
    <row r="142" spans="1:11" x14ac:dyDescent="0.25">
      <c r="A142" t="s">
        <v>291</v>
      </c>
      <c r="C142" s="34" t="s">
        <v>313</v>
      </c>
      <c r="D142" s="34" t="str">
        <f t="shared" si="3"/>
        <v>Huddles West Prong Well 2-2011</v>
      </c>
      <c r="E142" s="34" t="s">
        <v>313</v>
      </c>
      <c r="F142" s="34" t="s">
        <v>314</v>
      </c>
      <c r="H142" s="50">
        <v>35.373322999999999</v>
      </c>
      <c r="I142" s="50">
        <v>-76.757002999999997</v>
      </c>
      <c r="J142" s="51">
        <v>1</v>
      </c>
      <c r="K142" s="3">
        <v>2011</v>
      </c>
    </row>
    <row r="143" spans="1:11" x14ac:dyDescent="0.25">
      <c r="A143" t="s">
        <v>291</v>
      </c>
      <c r="C143" s="34" t="s">
        <v>313</v>
      </c>
      <c r="D143" s="34" t="str">
        <f t="shared" si="3"/>
        <v>Huddles West Prong Well 2-2016</v>
      </c>
      <c r="E143" s="34" t="s">
        <v>313</v>
      </c>
      <c r="F143" s="34" t="s">
        <v>314</v>
      </c>
      <c r="H143" s="50">
        <v>35.373322999999999</v>
      </c>
      <c r="I143" s="50">
        <v>-76.757002999999997</v>
      </c>
      <c r="J143" s="51">
        <v>2</v>
      </c>
      <c r="K143" s="3">
        <v>2016</v>
      </c>
    </row>
    <row r="144" spans="1:11" x14ac:dyDescent="0.25">
      <c r="A144" t="s">
        <v>291</v>
      </c>
      <c r="C144" s="34" t="s">
        <v>313</v>
      </c>
      <c r="D144" s="34" t="str">
        <f t="shared" si="3"/>
        <v>Huddles West Prong Well 2-2019</v>
      </c>
      <c r="E144" s="34" t="s">
        <v>313</v>
      </c>
      <c r="F144" s="34" t="s">
        <v>314</v>
      </c>
      <c r="H144" s="50">
        <v>35.373322999999999</v>
      </c>
      <c r="I144" s="50">
        <v>-76.757002999999997</v>
      </c>
      <c r="J144" s="51">
        <v>3</v>
      </c>
      <c r="K144" s="3">
        <v>2019</v>
      </c>
    </row>
    <row r="145" spans="1:11" x14ac:dyDescent="0.25">
      <c r="A145" t="s">
        <v>291</v>
      </c>
      <c r="C145" s="34" t="s">
        <v>315</v>
      </c>
      <c r="D145" s="34" t="str">
        <f t="shared" si="3"/>
        <v>Huddles West Prong Well 4-2011</v>
      </c>
      <c r="E145" s="34" t="s">
        <v>315</v>
      </c>
      <c r="F145" s="34" t="s">
        <v>314</v>
      </c>
      <c r="H145" s="50">
        <v>35.373792999999999</v>
      </c>
      <c r="I145" s="50">
        <v>-76.755921999999998</v>
      </c>
      <c r="J145" s="51">
        <v>1</v>
      </c>
      <c r="K145" s="3">
        <v>2011</v>
      </c>
    </row>
    <row r="146" spans="1:11" x14ac:dyDescent="0.25">
      <c r="A146" t="s">
        <v>291</v>
      </c>
      <c r="C146" s="34" t="s">
        <v>315</v>
      </c>
      <c r="D146" s="34" t="str">
        <f t="shared" si="3"/>
        <v>Huddles West Prong Well 4-2016</v>
      </c>
      <c r="E146" s="34" t="s">
        <v>315</v>
      </c>
      <c r="F146" s="34" t="s">
        <v>314</v>
      </c>
      <c r="H146" s="50">
        <v>35.373792999999999</v>
      </c>
      <c r="I146" s="50">
        <v>-76.755921999999998</v>
      </c>
      <c r="J146" s="51">
        <v>2</v>
      </c>
      <c r="K146" s="3">
        <v>2016</v>
      </c>
    </row>
    <row r="147" spans="1:11" x14ac:dyDescent="0.25">
      <c r="A147" t="s">
        <v>291</v>
      </c>
      <c r="C147" s="34" t="s">
        <v>315</v>
      </c>
      <c r="D147" s="34" t="str">
        <f t="shared" si="3"/>
        <v>Huddles West Prong Well 4-2019</v>
      </c>
      <c r="E147" s="34" t="s">
        <v>315</v>
      </c>
      <c r="F147" s="34" t="s">
        <v>314</v>
      </c>
      <c r="H147" s="50">
        <v>35.373792999999999</v>
      </c>
      <c r="I147" s="50">
        <v>-76.755921999999998</v>
      </c>
      <c r="J147" s="51">
        <v>3</v>
      </c>
      <c r="K147" s="3">
        <v>2019</v>
      </c>
    </row>
    <row r="148" spans="1:11" x14ac:dyDescent="0.25">
      <c r="A148" t="s">
        <v>291</v>
      </c>
      <c r="C148" s="34" t="s">
        <v>316</v>
      </c>
      <c r="D148" s="34" t="str">
        <f t="shared" si="3"/>
        <v>Huddles West Prong Well 7-2011</v>
      </c>
      <c r="E148" s="34" t="s">
        <v>316</v>
      </c>
      <c r="F148" s="34" t="s">
        <v>314</v>
      </c>
      <c r="H148" s="50">
        <v>35.374184999999997</v>
      </c>
      <c r="I148" s="50">
        <v>-76.753860000000003</v>
      </c>
      <c r="J148" s="51">
        <v>1</v>
      </c>
      <c r="K148" s="3">
        <v>2011</v>
      </c>
    </row>
    <row r="149" spans="1:11" x14ac:dyDescent="0.25">
      <c r="A149" t="s">
        <v>291</v>
      </c>
      <c r="C149" s="34" t="s">
        <v>316</v>
      </c>
      <c r="D149" s="34" t="str">
        <f t="shared" si="3"/>
        <v>Huddles West Prong Well 7-2016</v>
      </c>
      <c r="E149" s="34" t="s">
        <v>316</v>
      </c>
      <c r="F149" s="34" t="s">
        <v>314</v>
      </c>
      <c r="H149" s="50">
        <v>35.374184999999997</v>
      </c>
      <c r="I149" s="50">
        <v>-76.753860000000003</v>
      </c>
      <c r="J149" s="51">
        <v>2</v>
      </c>
      <c r="K149" s="3">
        <v>2016</v>
      </c>
    </row>
    <row r="150" spans="1:11" x14ac:dyDescent="0.25">
      <c r="A150" t="s">
        <v>291</v>
      </c>
      <c r="C150" s="34" t="s">
        <v>316</v>
      </c>
      <c r="D150" s="34" t="str">
        <f t="shared" si="3"/>
        <v>Huddles West Prong Well 7-2019</v>
      </c>
      <c r="E150" s="34" t="s">
        <v>316</v>
      </c>
      <c r="F150" s="34" t="s">
        <v>314</v>
      </c>
      <c r="H150" s="50">
        <v>35.374184999999997</v>
      </c>
      <c r="I150" s="50">
        <v>-76.753860000000003</v>
      </c>
      <c r="J150" s="51">
        <v>3</v>
      </c>
      <c r="K150" s="3">
        <v>2019</v>
      </c>
    </row>
    <row r="151" spans="1:11" x14ac:dyDescent="0.25">
      <c r="A151" t="s">
        <v>291</v>
      </c>
      <c r="C151" s="34" t="s">
        <v>317</v>
      </c>
      <c r="D151" s="34" t="str">
        <f t="shared" si="3"/>
        <v>Huddles West Prong Well 8-2011</v>
      </c>
      <c r="E151" s="34" t="s">
        <v>317</v>
      </c>
      <c r="F151" s="34" t="s">
        <v>314</v>
      </c>
      <c r="H151" s="50">
        <v>35.372805</v>
      </c>
      <c r="I151" s="50">
        <v>-76.756231999999997</v>
      </c>
      <c r="J151" s="51">
        <v>1</v>
      </c>
      <c r="K151" s="3">
        <v>2011</v>
      </c>
    </row>
    <row r="152" spans="1:11" x14ac:dyDescent="0.25">
      <c r="A152" t="s">
        <v>291</v>
      </c>
      <c r="C152" s="34" t="s">
        <v>317</v>
      </c>
      <c r="D152" s="34" t="str">
        <f t="shared" si="3"/>
        <v>Huddles West Prong Well 8-2016</v>
      </c>
      <c r="E152" s="34" t="s">
        <v>317</v>
      </c>
      <c r="F152" s="34" t="s">
        <v>314</v>
      </c>
      <c r="H152" s="50">
        <v>35.372805</v>
      </c>
      <c r="I152" s="50">
        <v>-76.756231999999997</v>
      </c>
      <c r="J152" s="51">
        <v>2</v>
      </c>
      <c r="K152" s="3">
        <v>2016</v>
      </c>
    </row>
    <row r="153" spans="1:11" x14ac:dyDescent="0.25">
      <c r="A153" t="s">
        <v>291</v>
      </c>
      <c r="C153" s="34" t="s">
        <v>317</v>
      </c>
      <c r="D153" s="34" t="str">
        <f t="shared" si="3"/>
        <v>Huddles West Prong Well 8-2019</v>
      </c>
      <c r="E153" s="34" t="s">
        <v>317</v>
      </c>
      <c r="F153" s="34" t="s">
        <v>314</v>
      </c>
      <c r="H153" s="50">
        <v>35.372805</v>
      </c>
      <c r="I153" s="50">
        <v>-76.756231999999997</v>
      </c>
      <c r="J153" s="51">
        <v>3</v>
      </c>
      <c r="K153" s="3">
        <v>2019</v>
      </c>
    </row>
    <row r="154" spans="1:11" x14ac:dyDescent="0.25">
      <c r="A154" t="s">
        <v>291</v>
      </c>
      <c r="C154" s="34" t="s">
        <v>318</v>
      </c>
      <c r="D154" s="34" t="str">
        <f t="shared" si="3"/>
        <v>Jacks Creek Well 2-2011</v>
      </c>
      <c r="E154" s="34" t="s">
        <v>318</v>
      </c>
      <c r="F154" s="34" t="s">
        <v>319</v>
      </c>
      <c r="H154" s="50">
        <v>35.333838999999998</v>
      </c>
      <c r="I154" s="50">
        <v>-76.787782000000007</v>
      </c>
      <c r="J154" s="51">
        <v>1</v>
      </c>
      <c r="K154" s="3">
        <v>2011</v>
      </c>
    </row>
    <row r="155" spans="1:11" x14ac:dyDescent="0.25">
      <c r="A155" t="s">
        <v>291</v>
      </c>
      <c r="C155" s="34" t="s">
        <v>318</v>
      </c>
      <c r="D155" s="34" t="str">
        <f t="shared" si="3"/>
        <v>Jacks Creek Well 2-2017</v>
      </c>
      <c r="E155" s="34" t="s">
        <v>318</v>
      </c>
      <c r="F155" s="34" t="s">
        <v>319</v>
      </c>
      <c r="H155" s="50">
        <v>35.333838999999998</v>
      </c>
      <c r="I155" s="50">
        <v>-76.787782000000007</v>
      </c>
      <c r="J155" s="51">
        <v>2</v>
      </c>
      <c r="K155" s="3">
        <v>2017</v>
      </c>
    </row>
    <row r="156" spans="1:11" x14ac:dyDescent="0.25">
      <c r="A156" t="s">
        <v>291</v>
      </c>
      <c r="C156" s="34" t="s">
        <v>318</v>
      </c>
      <c r="D156" s="34" t="str">
        <f t="shared" si="3"/>
        <v>Jacks Creek Well 2-2020</v>
      </c>
      <c r="E156" s="34" t="s">
        <v>318</v>
      </c>
      <c r="F156" s="34" t="s">
        <v>319</v>
      </c>
      <c r="H156" s="50">
        <v>35.333838999999998</v>
      </c>
      <c r="I156" s="50">
        <v>-76.787782000000007</v>
      </c>
      <c r="J156" s="51">
        <v>3</v>
      </c>
      <c r="K156" s="3">
        <v>2020</v>
      </c>
    </row>
    <row r="157" spans="1:11" x14ac:dyDescent="0.25">
      <c r="A157" t="s">
        <v>291</v>
      </c>
      <c r="C157" s="34" t="s">
        <v>320</v>
      </c>
      <c r="D157" s="34" t="str">
        <f t="shared" si="3"/>
        <v>Jacks Creek Well 3-2011</v>
      </c>
      <c r="E157" s="34" t="s">
        <v>320</v>
      </c>
      <c r="F157" s="34" t="s">
        <v>319</v>
      </c>
      <c r="H157" s="50">
        <v>35.333578000000003</v>
      </c>
      <c r="I157" s="50">
        <v>-76.787458000000001</v>
      </c>
      <c r="J157" s="51">
        <v>1</v>
      </c>
      <c r="K157" s="3">
        <v>2011</v>
      </c>
    </row>
    <row r="158" spans="1:11" x14ac:dyDescent="0.25">
      <c r="A158" t="s">
        <v>291</v>
      </c>
      <c r="C158" s="34" t="s">
        <v>320</v>
      </c>
      <c r="D158" s="34" t="str">
        <f t="shared" si="3"/>
        <v>Jacks Creek Well 3-2017</v>
      </c>
      <c r="E158" s="34" t="s">
        <v>320</v>
      </c>
      <c r="F158" s="34" t="s">
        <v>319</v>
      </c>
      <c r="H158" s="50">
        <v>35.333578000000003</v>
      </c>
      <c r="I158" s="50">
        <v>-76.787458000000001</v>
      </c>
      <c r="J158" s="51">
        <v>2</v>
      </c>
      <c r="K158" s="3">
        <v>2017</v>
      </c>
    </row>
    <row r="159" spans="1:11" x14ac:dyDescent="0.25">
      <c r="A159" t="s">
        <v>291</v>
      </c>
      <c r="C159" s="34" t="s">
        <v>320</v>
      </c>
      <c r="D159" s="34" t="str">
        <f t="shared" si="3"/>
        <v>Jacks Creek Well 3-2020</v>
      </c>
      <c r="E159" s="34" t="s">
        <v>320</v>
      </c>
      <c r="F159" s="34" t="s">
        <v>319</v>
      </c>
      <c r="H159" s="50">
        <v>35.333578000000003</v>
      </c>
      <c r="I159" s="50">
        <v>-76.787458000000001</v>
      </c>
      <c r="J159" s="51">
        <v>3</v>
      </c>
      <c r="K159" s="3">
        <v>2020</v>
      </c>
    </row>
    <row r="160" spans="1:11" x14ac:dyDescent="0.25">
      <c r="A160" t="s">
        <v>291</v>
      </c>
      <c r="C160" s="34" t="s">
        <v>321</v>
      </c>
      <c r="D160" s="34" t="str">
        <f t="shared" si="3"/>
        <v>Jacks Creek Well 5-2011</v>
      </c>
      <c r="E160" s="34" t="s">
        <v>321</v>
      </c>
      <c r="F160" s="34" t="s">
        <v>319</v>
      </c>
      <c r="H160" s="50">
        <v>35.332897000000003</v>
      </c>
      <c r="I160" s="50">
        <v>-76.787425999999996</v>
      </c>
      <c r="J160" s="51">
        <v>1</v>
      </c>
      <c r="K160" s="3">
        <v>2011</v>
      </c>
    </row>
    <row r="161" spans="1:11" x14ac:dyDescent="0.25">
      <c r="A161" t="s">
        <v>291</v>
      </c>
      <c r="C161" s="34" t="s">
        <v>321</v>
      </c>
      <c r="D161" s="34" t="str">
        <f t="shared" si="3"/>
        <v>Jacks Creek Well 5-2017</v>
      </c>
      <c r="E161" s="34" t="s">
        <v>321</v>
      </c>
      <c r="F161" s="34" t="s">
        <v>319</v>
      </c>
      <c r="H161" s="50">
        <v>35.332897000000003</v>
      </c>
      <c r="I161" s="50">
        <v>-76.787425999999996</v>
      </c>
      <c r="J161" s="51">
        <v>2</v>
      </c>
      <c r="K161" s="3">
        <v>2017</v>
      </c>
    </row>
    <row r="162" spans="1:11" x14ac:dyDescent="0.25">
      <c r="A162" t="s">
        <v>291</v>
      </c>
      <c r="C162" s="34" t="s">
        <v>321</v>
      </c>
      <c r="D162" s="34" t="str">
        <f t="shared" si="3"/>
        <v>Jacks Creek Well 5-2020</v>
      </c>
      <c r="E162" s="34" t="s">
        <v>321</v>
      </c>
      <c r="F162" s="34" t="s">
        <v>319</v>
      </c>
      <c r="H162" s="50">
        <v>35.332897000000003</v>
      </c>
      <c r="I162" s="50">
        <v>-76.787425999999996</v>
      </c>
      <c r="J162" s="51">
        <v>3</v>
      </c>
      <c r="K162" s="3">
        <v>2020</v>
      </c>
    </row>
    <row r="163" spans="1:11" x14ac:dyDescent="0.25">
      <c r="A163" t="s">
        <v>291</v>
      </c>
      <c r="C163" s="34" t="s">
        <v>322</v>
      </c>
      <c r="D163" s="34" t="str">
        <f t="shared" si="3"/>
        <v>Jacks Creek Well 7-2011</v>
      </c>
      <c r="E163" s="34" t="s">
        <v>322</v>
      </c>
      <c r="F163" s="34" t="s">
        <v>319</v>
      </c>
      <c r="H163" s="50">
        <v>35.333840000000002</v>
      </c>
      <c r="I163" s="50">
        <v>-76.785475000000005</v>
      </c>
      <c r="J163" s="51">
        <v>1</v>
      </c>
      <c r="K163" s="3">
        <v>2011</v>
      </c>
    </row>
    <row r="164" spans="1:11" x14ac:dyDescent="0.25">
      <c r="A164" t="s">
        <v>291</v>
      </c>
      <c r="C164" s="34" t="s">
        <v>322</v>
      </c>
      <c r="D164" s="34" t="str">
        <f t="shared" si="3"/>
        <v>Jacks Creek Well 7-2017</v>
      </c>
      <c r="E164" s="34" t="s">
        <v>322</v>
      </c>
      <c r="F164" s="34" t="s">
        <v>319</v>
      </c>
      <c r="H164" s="50">
        <v>35.333840000000002</v>
      </c>
      <c r="I164" s="50">
        <v>-76.785475000000005</v>
      </c>
      <c r="J164" s="51">
        <v>2</v>
      </c>
      <c r="K164" s="3">
        <v>2017</v>
      </c>
    </row>
    <row r="165" spans="1:11" x14ac:dyDescent="0.25">
      <c r="A165" t="s">
        <v>291</v>
      </c>
      <c r="C165" s="34" t="s">
        <v>322</v>
      </c>
      <c r="D165" s="34" t="str">
        <f t="shared" si="3"/>
        <v>Jacks Creek Well 7-2020</v>
      </c>
      <c r="E165" s="34" t="s">
        <v>322</v>
      </c>
      <c r="F165" s="34" t="s">
        <v>319</v>
      </c>
      <c r="H165" s="50">
        <v>35.333840000000002</v>
      </c>
      <c r="I165" s="50">
        <v>-76.785475000000005</v>
      </c>
      <c r="J165" s="51">
        <v>3</v>
      </c>
      <c r="K165" s="3">
        <v>2020</v>
      </c>
    </row>
    <row r="166" spans="1:11" x14ac:dyDescent="0.25">
      <c r="A166" t="s">
        <v>291</v>
      </c>
      <c r="C166" s="34" t="s">
        <v>323</v>
      </c>
      <c r="D166" s="34" t="str">
        <f t="shared" si="3"/>
        <v>Jacks Creek Well 9-2011</v>
      </c>
      <c r="E166" s="34" t="s">
        <v>323</v>
      </c>
      <c r="F166" s="34" t="s">
        <v>319</v>
      </c>
      <c r="H166" s="50">
        <v>35.333053</v>
      </c>
      <c r="I166" s="50">
        <v>-76.785602999999995</v>
      </c>
      <c r="J166" s="51">
        <v>1</v>
      </c>
      <c r="K166" s="3">
        <v>2011</v>
      </c>
    </row>
    <row r="167" spans="1:11" x14ac:dyDescent="0.25">
      <c r="A167" t="s">
        <v>291</v>
      </c>
      <c r="C167" s="34" t="s">
        <v>323</v>
      </c>
      <c r="D167" s="34" t="str">
        <f t="shared" si="3"/>
        <v>Jacks Creek Well 9-2017</v>
      </c>
      <c r="E167" s="34" t="s">
        <v>323</v>
      </c>
      <c r="F167" s="34" t="s">
        <v>319</v>
      </c>
      <c r="H167" s="50">
        <v>35.333053</v>
      </c>
      <c r="I167" s="50">
        <v>-76.785602999999995</v>
      </c>
      <c r="J167" s="51">
        <v>2</v>
      </c>
      <c r="K167" s="3">
        <v>2017</v>
      </c>
    </row>
    <row r="168" spans="1:11" x14ac:dyDescent="0.25">
      <c r="A168" t="s">
        <v>291</v>
      </c>
      <c r="C168" s="34" t="s">
        <v>323</v>
      </c>
      <c r="D168" s="34" t="str">
        <f t="shared" si="3"/>
        <v>Jacks Creek Well 9-2020</v>
      </c>
      <c r="E168" s="34" t="s">
        <v>323</v>
      </c>
      <c r="F168" s="34" t="s">
        <v>319</v>
      </c>
      <c r="H168" s="50">
        <v>35.333053</v>
      </c>
      <c r="I168" s="50">
        <v>-76.785602999999995</v>
      </c>
      <c r="J168" s="51">
        <v>3</v>
      </c>
      <c r="K168" s="3">
        <v>2020</v>
      </c>
    </row>
    <row r="169" spans="1:11" x14ac:dyDescent="0.25">
      <c r="A169" t="s">
        <v>291</v>
      </c>
      <c r="C169" s="34" t="s">
        <v>324</v>
      </c>
      <c r="D169" s="34" t="str">
        <f t="shared" si="3"/>
        <v>Jacobs Creek-2011</v>
      </c>
      <c r="E169" s="34" t="s">
        <v>324</v>
      </c>
      <c r="F169" s="34" t="s">
        <v>325</v>
      </c>
      <c r="H169" s="50">
        <v>35.340409000000001</v>
      </c>
      <c r="I169" s="50">
        <v>-76.778639999999996</v>
      </c>
      <c r="J169" s="51">
        <v>1</v>
      </c>
      <c r="K169" s="3">
        <v>2011</v>
      </c>
    </row>
    <row r="170" spans="1:11" x14ac:dyDescent="0.25">
      <c r="A170" t="s">
        <v>291</v>
      </c>
      <c r="C170" s="34" t="s">
        <v>324</v>
      </c>
      <c r="D170" s="34" t="str">
        <f t="shared" si="3"/>
        <v>Jacobs Creek-2017</v>
      </c>
      <c r="E170" s="34" t="s">
        <v>324</v>
      </c>
      <c r="F170" s="34" t="s">
        <v>325</v>
      </c>
      <c r="H170" s="50">
        <v>35.340409000000001</v>
      </c>
      <c r="I170" s="50">
        <v>-76.778639999999996</v>
      </c>
      <c r="J170" s="51">
        <v>2</v>
      </c>
      <c r="K170" s="3">
        <v>2017</v>
      </c>
    </row>
    <row r="171" spans="1:11" x14ac:dyDescent="0.25">
      <c r="A171" t="s">
        <v>291</v>
      </c>
      <c r="C171" s="34" t="s">
        <v>324</v>
      </c>
      <c r="D171" s="34" t="str">
        <f t="shared" si="3"/>
        <v>Jacobs Creek-2020</v>
      </c>
      <c r="E171" s="34" t="s">
        <v>324</v>
      </c>
      <c r="F171" s="34" t="s">
        <v>325</v>
      </c>
      <c r="H171" s="50">
        <v>35.340409000000001</v>
      </c>
      <c r="I171" s="50">
        <v>-76.778639999999996</v>
      </c>
      <c r="J171" s="51">
        <v>3</v>
      </c>
      <c r="K171" s="3">
        <v>2020</v>
      </c>
    </row>
    <row r="172" spans="1:11" x14ac:dyDescent="0.25">
      <c r="A172" t="s">
        <v>291</v>
      </c>
      <c r="C172" s="34" t="s">
        <v>326</v>
      </c>
      <c r="D172" s="34" t="str">
        <f t="shared" si="3"/>
        <v>Long Creek Well 2B-2011</v>
      </c>
      <c r="E172" s="34" t="s">
        <v>326</v>
      </c>
      <c r="F172" s="34" t="s">
        <v>327</v>
      </c>
      <c r="H172" s="50">
        <v>35.332844000000001</v>
      </c>
      <c r="I172" s="50">
        <v>-76.735923</v>
      </c>
      <c r="J172" s="51">
        <v>1</v>
      </c>
      <c r="K172" s="3">
        <v>2011</v>
      </c>
    </row>
    <row r="173" spans="1:11" x14ac:dyDescent="0.25">
      <c r="A173" t="s">
        <v>291</v>
      </c>
      <c r="C173" s="34" t="s">
        <v>326</v>
      </c>
      <c r="D173" s="34" t="str">
        <f t="shared" si="3"/>
        <v>Long Creek Well 2B-2016</v>
      </c>
      <c r="E173" s="34" t="s">
        <v>326</v>
      </c>
      <c r="F173" s="34" t="s">
        <v>327</v>
      </c>
      <c r="H173" s="50">
        <v>35.332844000000001</v>
      </c>
      <c r="I173" s="50">
        <v>-76.735923</v>
      </c>
      <c r="J173" s="51">
        <v>2</v>
      </c>
      <c r="K173" s="3">
        <v>2016</v>
      </c>
    </row>
    <row r="174" spans="1:11" x14ac:dyDescent="0.25">
      <c r="A174" t="s">
        <v>291</v>
      </c>
      <c r="C174" s="34" t="s">
        <v>326</v>
      </c>
      <c r="D174" s="34" t="str">
        <f t="shared" si="3"/>
        <v>Long Creek Well 2B-2020</v>
      </c>
      <c r="E174" s="34" t="s">
        <v>326</v>
      </c>
      <c r="F174" s="34" t="s">
        <v>327</v>
      </c>
      <c r="H174" s="50">
        <v>35.332844000000001</v>
      </c>
      <c r="I174" s="50">
        <v>-76.735923</v>
      </c>
      <c r="J174" s="51">
        <v>3</v>
      </c>
      <c r="K174" s="3">
        <v>2020</v>
      </c>
    </row>
    <row r="175" spans="1:11" x14ac:dyDescent="0.25">
      <c r="A175" t="s">
        <v>291</v>
      </c>
      <c r="C175" s="34" t="s">
        <v>328</v>
      </c>
      <c r="D175" s="34" t="str">
        <f t="shared" si="3"/>
        <v>Porter Creek Well 5-2011</v>
      </c>
      <c r="E175" s="34" t="s">
        <v>328</v>
      </c>
      <c r="F175" s="34" t="s">
        <v>329</v>
      </c>
      <c r="H175" s="50">
        <v>35.349780000000003</v>
      </c>
      <c r="I175" s="50">
        <v>-76.845633000000007</v>
      </c>
      <c r="J175" s="51">
        <v>1</v>
      </c>
      <c r="K175" s="3">
        <v>2011</v>
      </c>
    </row>
    <row r="176" spans="1:11" x14ac:dyDescent="0.25">
      <c r="A176" t="s">
        <v>291</v>
      </c>
      <c r="C176" s="34" t="s">
        <v>328</v>
      </c>
      <c r="D176" s="34" t="str">
        <f t="shared" si="3"/>
        <v>Porter Creek Well 5-2015</v>
      </c>
      <c r="E176" s="34" t="s">
        <v>328</v>
      </c>
      <c r="F176" s="34" t="s">
        <v>329</v>
      </c>
      <c r="H176" s="50">
        <v>35.349780000000003</v>
      </c>
      <c r="I176" s="50">
        <v>-76.845633000000007</v>
      </c>
      <c r="J176" s="51">
        <v>2</v>
      </c>
      <c r="K176" s="3">
        <v>2015</v>
      </c>
    </row>
    <row r="177" spans="1:30" x14ac:dyDescent="0.25">
      <c r="A177" t="s">
        <v>291</v>
      </c>
      <c r="C177" s="34" t="s">
        <v>328</v>
      </c>
      <c r="D177" s="34" t="str">
        <f t="shared" si="3"/>
        <v>Porter Creek Well 5-2020</v>
      </c>
      <c r="E177" s="34" t="s">
        <v>328</v>
      </c>
      <c r="F177" s="34" t="s">
        <v>329</v>
      </c>
      <c r="H177" s="50">
        <v>35.349780000000003</v>
      </c>
      <c r="I177" s="50">
        <v>-76.845633000000007</v>
      </c>
      <c r="J177" s="51">
        <v>3</v>
      </c>
      <c r="K177" s="3">
        <v>2020</v>
      </c>
    </row>
    <row r="178" spans="1:30" x14ac:dyDescent="0.25">
      <c r="A178" t="s">
        <v>291</v>
      </c>
      <c r="C178" s="34" t="s">
        <v>330</v>
      </c>
      <c r="D178" s="34" t="str">
        <f t="shared" si="3"/>
        <v>Porter Creek Well 9A-2011</v>
      </c>
      <c r="E178" s="34" t="s">
        <v>330</v>
      </c>
      <c r="F178" s="34" t="s">
        <v>329</v>
      </c>
      <c r="H178" s="50">
        <v>35.354609000000004</v>
      </c>
      <c r="I178" s="50">
        <v>-76.839895999999996</v>
      </c>
      <c r="J178" s="51">
        <v>1</v>
      </c>
      <c r="K178" s="3">
        <v>2011</v>
      </c>
    </row>
    <row r="179" spans="1:30" x14ac:dyDescent="0.25">
      <c r="A179" t="s">
        <v>291</v>
      </c>
      <c r="C179" s="34" t="s">
        <v>330</v>
      </c>
      <c r="D179" s="34" t="str">
        <f t="shared" si="3"/>
        <v>Porter Creek Well 9A-2015</v>
      </c>
      <c r="E179" s="34" t="s">
        <v>330</v>
      </c>
      <c r="F179" s="34" t="s">
        <v>329</v>
      </c>
      <c r="H179" s="50">
        <v>35.354609000000004</v>
      </c>
      <c r="I179" s="50">
        <v>-76.839895999999996</v>
      </c>
      <c r="J179" s="51">
        <v>2</v>
      </c>
      <c r="K179" s="3">
        <v>2015</v>
      </c>
    </row>
    <row r="180" spans="1:30" x14ac:dyDescent="0.25">
      <c r="A180" t="s">
        <v>291</v>
      </c>
      <c r="C180" s="34" t="s">
        <v>330</v>
      </c>
      <c r="D180" s="34" t="str">
        <f t="shared" si="3"/>
        <v>Porter Creek Well 9A-2020</v>
      </c>
      <c r="E180" s="34" t="s">
        <v>330</v>
      </c>
      <c r="F180" s="34" t="s">
        <v>329</v>
      </c>
      <c r="H180" s="50">
        <v>35.354609000000004</v>
      </c>
      <c r="I180" s="50">
        <v>-76.839895999999996</v>
      </c>
      <c r="J180" s="51">
        <v>3</v>
      </c>
      <c r="K180" s="3">
        <v>2020</v>
      </c>
    </row>
    <row r="181" spans="1:30" x14ac:dyDescent="0.25">
      <c r="A181" t="s">
        <v>291</v>
      </c>
      <c r="C181" s="34" t="s">
        <v>331</v>
      </c>
      <c r="D181" s="34" t="str">
        <f t="shared" si="3"/>
        <v>Tooley Creek Well 1-2011</v>
      </c>
      <c r="E181" s="34" t="s">
        <v>331</v>
      </c>
      <c r="F181" s="34" t="s">
        <v>332</v>
      </c>
      <c r="H181" s="50">
        <v>35.353516999999997</v>
      </c>
      <c r="I181" s="50">
        <v>-76.748542999999998</v>
      </c>
      <c r="J181" s="51">
        <v>1</v>
      </c>
      <c r="K181" s="3">
        <v>2011</v>
      </c>
    </row>
    <row r="182" spans="1:30" x14ac:dyDescent="0.25">
      <c r="A182" t="s">
        <v>291</v>
      </c>
      <c r="C182" s="34" t="s">
        <v>331</v>
      </c>
      <c r="D182" s="34" t="str">
        <f t="shared" si="3"/>
        <v>Tooley Creek Well 1-2016</v>
      </c>
      <c r="E182" s="34" t="s">
        <v>331</v>
      </c>
      <c r="F182" s="34" t="s">
        <v>332</v>
      </c>
      <c r="H182" s="50">
        <v>35.353516999999997</v>
      </c>
      <c r="I182" s="50">
        <v>-76.748542999999998</v>
      </c>
      <c r="J182" s="51">
        <v>2</v>
      </c>
      <c r="K182" s="3">
        <v>2016</v>
      </c>
    </row>
    <row r="183" spans="1:30" x14ac:dyDescent="0.25">
      <c r="A183" t="s">
        <v>291</v>
      </c>
      <c r="C183" s="34" t="s">
        <v>331</v>
      </c>
      <c r="D183" s="34" t="str">
        <f t="shared" si="3"/>
        <v>Tooley Creek Well 1-2020</v>
      </c>
      <c r="E183" s="34" t="s">
        <v>331</v>
      </c>
      <c r="F183" s="34" t="s">
        <v>332</v>
      </c>
      <c r="H183" s="50">
        <v>35.353516999999997</v>
      </c>
      <c r="I183" s="50">
        <v>-76.748542999999998</v>
      </c>
      <c r="J183" s="51">
        <v>3</v>
      </c>
      <c r="K183" s="3">
        <v>2020</v>
      </c>
    </row>
    <row r="184" spans="1:30" x14ac:dyDescent="0.25">
      <c r="A184" t="s">
        <v>291</v>
      </c>
      <c r="C184" s="34" t="s">
        <v>333</v>
      </c>
      <c r="D184" s="34" t="str">
        <f t="shared" si="3"/>
        <v>Tooley Creek Well 3-2011</v>
      </c>
      <c r="E184" s="34" t="s">
        <v>333</v>
      </c>
      <c r="F184" s="34" t="s">
        <v>332</v>
      </c>
      <c r="H184" s="50">
        <v>35.353085999999998</v>
      </c>
      <c r="I184" s="50">
        <v>-76.747634000000005</v>
      </c>
      <c r="J184" s="51">
        <v>1</v>
      </c>
      <c r="K184" s="3">
        <v>2011</v>
      </c>
    </row>
    <row r="185" spans="1:30" x14ac:dyDescent="0.25">
      <c r="A185" t="s">
        <v>291</v>
      </c>
      <c r="C185" s="34" t="s">
        <v>333</v>
      </c>
      <c r="D185" s="34" t="str">
        <f>CONCATENATE(C185,"-",K185)</f>
        <v>Tooley Creek Well 3-2016</v>
      </c>
      <c r="E185" s="34" t="s">
        <v>333</v>
      </c>
      <c r="F185" s="34" t="s">
        <v>332</v>
      </c>
      <c r="H185" s="50">
        <v>35.353085999999998</v>
      </c>
      <c r="I185" s="50">
        <v>-76.747634000000005</v>
      </c>
      <c r="J185" s="51">
        <v>2</v>
      </c>
      <c r="K185" s="3">
        <v>2016</v>
      </c>
    </row>
    <row r="186" spans="1:30" x14ac:dyDescent="0.25">
      <c r="A186" t="s">
        <v>291</v>
      </c>
      <c r="C186" s="34" t="s">
        <v>333</v>
      </c>
      <c r="D186" s="34" t="str">
        <f t="shared" ref="D186:D206" si="4">CONCATENATE(C186,"-",K186)</f>
        <v>Tooley Creek Well 3-2020</v>
      </c>
      <c r="E186" s="34" t="s">
        <v>333</v>
      </c>
      <c r="F186" s="34" t="s">
        <v>332</v>
      </c>
      <c r="H186" s="50">
        <v>35.353085999999998</v>
      </c>
      <c r="I186" s="50">
        <v>-76.747634000000005</v>
      </c>
      <c r="J186" s="51">
        <v>3</v>
      </c>
      <c r="K186" s="3">
        <v>2020</v>
      </c>
    </row>
    <row r="187" spans="1:30" x14ac:dyDescent="0.25">
      <c r="A187" t="s">
        <v>291</v>
      </c>
      <c r="C187" s="34" t="s">
        <v>334</v>
      </c>
      <c r="D187" s="34" t="str">
        <f t="shared" si="4"/>
        <v>Tooley Creek Well 4-2016</v>
      </c>
      <c r="E187" s="34" t="s">
        <v>334</v>
      </c>
      <c r="F187" s="34" t="s">
        <v>332</v>
      </c>
      <c r="H187" s="50">
        <v>35.352080000000001</v>
      </c>
      <c r="I187" s="50">
        <v>-76.755340000000004</v>
      </c>
      <c r="J187" s="51">
        <v>2</v>
      </c>
      <c r="K187" s="3">
        <v>2016</v>
      </c>
    </row>
    <row r="188" spans="1:30" x14ac:dyDescent="0.25">
      <c r="A188" t="s">
        <v>291</v>
      </c>
      <c r="C188" s="34" t="s">
        <v>334</v>
      </c>
      <c r="D188" s="34" t="str">
        <f t="shared" si="4"/>
        <v>Tooley Creek Well 4-2020</v>
      </c>
      <c r="E188" s="34" t="s">
        <v>334</v>
      </c>
      <c r="F188" s="34" t="s">
        <v>332</v>
      </c>
      <c r="H188" s="50">
        <v>35.352080000000001</v>
      </c>
      <c r="I188" s="50">
        <v>-76.755340000000004</v>
      </c>
      <c r="J188" s="51">
        <v>3</v>
      </c>
      <c r="K188" s="3">
        <v>2020</v>
      </c>
    </row>
    <row r="189" spans="1:30" x14ac:dyDescent="0.25">
      <c r="A189" t="s">
        <v>291</v>
      </c>
      <c r="C189" s="34" t="s">
        <v>335</v>
      </c>
      <c r="D189" s="34" t="str">
        <f t="shared" si="4"/>
        <v>Tooley Creek Well 6-2016</v>
      </c>
      <c r="E189" s="34" t="s">
        <v>335</v>
      </c>
      <c r="F189" s="34" t="s">
        <v>332</v>
      </c>
      <c r="H189" s="50">
        <v>35.352272999999997</v>
      </c>
      <c r="I189" s="50">
        <v>-76.756234000000006</v>
      </c>
      <c r="J189" s="51">
        <v>2</v>
      </c>
      <c r="K189" s="3">
        <v>2016</v>
      </c>
    </row>
    <row r="190" spans="1:30" x14ac:dyDescent="0.25">
      <c r="A190" t="s">
        <v>291</v>
      </c>
      <c r="C190" s="34" t="s">
        <v>335</v>
      </c>
      <c r="D190" s="34" t="str">
        <f t="shared" si="4"/>
        <v>Tooley Creek Well 6-2020</v>
      </c>
      <c r="E190" s="34" t="s">
        <v>335</v>
      </c>
      <c r="F190" s="34" t="s">
        <v>332</v>
      </c>
      <c r="H190" s="50">
        <v>35.352272999999997</v>
      </c>
      <c r="I190" s="50">
        <v>-76.756234000000006</v>
      </c>
      <c r="J190" s="51">
        <v>3</v>
      </c>
      <c r="K190" s="3">
        <v>2020</v>
      </c>
    </row>
    <row r="191" spans="1:30" x14ac:dyDescent="0.25">
      <c r="A191" t="s">
        <v>203</v>
      </c>
      <c r="B191" s="34" t="s">
        <v>131</v>
      </c>
      <c r="C191" s="34" t="s">
        <v>245</v>
      </c>
      <c r="D191" s="34" t="str">
        <f t="shared" si="4"/>
        <v>SEES1-2016</v>
      </c>
      <c r="E191" s="34" t="s">
        <v>131</v>
      </c>
      <c r="F191" s="34" t="s">
        <v>246</v>
      </c>
      <c r="G191" s="34" t="s">
        <v>246</v>
      </c>
      <c r="H191" s="50">
        <v>35.438772049999997</v>
      </c>
      <c r="I191" s="50">
        <v>-76.390439670000006</v>
      </c>
      <c r="J191" s="51">
        <v>2</v>
      </c>
      <c r="K191" s="51">
        <v>2016</v>
      </c>
      <c r="L191" s="2">
        <v>42544</v>
      </c>
      <c r="M191" s="51">
        <v>4</v>
      </c>
      <c r="N191" s="34" t="s">
        <v>247</v>
      </c>
      <c r="Q191" s="34" t="s">
        <v>247</v>
      </c>
      <c r="T191" s="34" t="s">
        <v>336</v>
      </c>
      <c r="U191" s="34" t="s">
        <v>337</v>
      </c>
    </row>
    <row r="192" spans="1:30" s="19" customFormat="1" x14ac:dyDescent="0.25">
      <c r="A192" t="s">
        <v>203</v>
      </c>
      <c r="B192" s="34" t="s">
        <v>135</v>
      </c>
      <c r="C192" s="34" t="s">
        <v>248</v>
      </c>
      <c r="D192" s="34" t="str">
        <f t="shared" si="4"/>
        <v>SEES13-2016</v>
      </c>
      <c r="E192" s="34" t="s">
        <v>135</v>
      </c>
      <c r="F192" s="34" t="s">
        <v>249</v>
      </c>
      <c r="G192" s="34" t="s">
        <v>249</v>
      </c>
      <c r="H192" s="50">
        <v>35.796140000000001</v>
      </c>
      <c r="I192" s="50">
        <v>-75.884889999999999</v>
      </c>
      <c r="J192" s="51">
        <v>2</v>
      </c>
      <c r="K192" s="51">
        <v>2016</v>
      </c>
      <c r="L192" s="2">
        <v>42558</v>
      </c>
      <c r="M192" s="51">
        <v>1</v>
      </c>
      <c r="N192" s="34" t="s">
        <v>250</v>
      </c>
      <c r="O192" s="34"/>
      <c r="P192" s="34"/>
      <c r="Q192" s="34" t="s">
        <v>250</v>
      </c>
      <c r="R192" s="34"/>
      <c r="S192" s="52"/>
      <c r="T192" s="34" t="s">
        <v>336</v>
      </c>
      <c r="U192" s="34" t="s">
        <v>338</v>
      </c>
      <c r="V192" s="34"/>
      <c r="W192" s="34"/>
      <c r="X192" s="34"/>
      <c r="Y192" s="34"/>
      <c r="Z192" s="34"/>
      <c r="AA192" s="34"/>
      <c r="AB192" s="34"/>
      <c r="AC192" s="34"/>
      <c r="AD192" s="35"/>
    </row>
    <row r="193" spans="1:21" x14ac:dyDescent="0.25">
      <c r="A193" t="s">
        <v>203</v>
      </c>
      <c r="B193" s="34" t="s">
        <v>136</v>
      </c>
      <c r="C193" s="34" t="s">
        <v>251</v>
      </c>
      <c r="D193" s="34" t="str">
        <f t="shared" si="4"/>
        <v>SEES17-2016</v>
      </c>
      <c r="E193" s="34" t="s">
        <v>136</v>
      </c>
      <c r="F193" s="34" t="s">
        <v>252</v>
      </c>
      <c r="G193" s="34" t="s">
        <v>252</v>
      </c>
      <c r="H193" s="50">
        <v>35.89067</v>
      </c>
      <c r="I193" s="50">
        <v>-75.9191</v>
      </c>
      <c r="J193" s="51">
        <v>2</v>
      </c>
      <c r="K193" s="51">
        <v>2016</v>
      </c>
      <c r="L193" s="2">
        <v>42538</v>
      </c>
      <c r="M193" s="51">
        <v>4</v>
      </c>
      <c r="N193" s="34" t="s">
        <v>250</v>
      </c>
      <c r="Q193" s="34" t="s">
        <v>250</v>
      </c>
      <c r="T193" s="34" t="s">
        <v>336</v>
      </c>
      <c r="U193" s="34" t="s">
        <v>339</v>
      </c>
    </row>
    <row r="194" spans="1:21" x14ac:dyDescent="0.25">
      <c r="A194" t="s">
        <v>203</v>
      </c>
      <c r="B194" s="34" t="s">
        <v>137</v>
      </c>
      <c r="C194" s="34" t="s">
        <v>253</v>
      </c>
      <c r="D194" s="34" t="str">
        <f t="shared" si="4"/>
        <v>SEES18-2016</v>
      </c>
      <c r="E194" s="34" t="s">
        <v>137</v>
      </c>
      <c r="F194" s="34" t="s">
        <v>252</v>
      </c>
      <c r="G194" s="34" t="s">
        <v>252</v>
      </c>
      <c r="H194" s="50">
        <v>35.919080000000001</v>
      </c>
      <c r="I194" s="50">
        <v>-75.794269999999997</v>
      </c>
      <c r="J194" s="51">
        <v>2</v>
      </c>
      <c r="K194" s="51">
        <v>2016</v>
      </c>
      <c r="L194" s="2">
        <v>42551</v>
      </c>
      <c r="M194" s="51">
        <v>4</v>
      </c>
      <c r="N194" s="34" t="s">
        <v>254</v>
      </c>
      <c r="Q194" s="34" t="s">
        <v>254</v>
      </c>
      <c r="T194" s="34" t="s">
        <v>336</v>
      </c>
      <c r="U194" s="34" t="s">
        <v>337</v>
      </c>
    </row>
    <row r="195" spans="1:21" x14ac:dyDescent="0.25">
      <c r="A195" t="s">
        <v>203</v>
      </c>
      <c r="B195" s="34" t="s">
        <v>138</v>
      </c>
      <c r="C195" s="34" t="s">
        <v>255</v>
      </c>
      <c r="D195" s="34" t="str">
        <f t="shared" si="4"/>
        <v>SEES19-2016</v>
      </c>
      <c r="E195" s="34" t="s">
        <v>138</v>
      </c>
      <c r="F195" s="34" t="s">
        <v>252</v>
      </c>
      <c r="G195" s="34" t="s">
        <v>252</v>
      </c>
      <c r="H195" s="50">
        <v>35.945459999999997</v>
      </c>
      <c r="I195" s="50">
        <v>-75.830060000000003</v>
      </c>
      <c r="J195" s="51">
        <v>2</v>
      </c>
      <c r="K195" s="51">
        <v>2016</v>
      </c>
      <c r="L195" s="2">
        <v>42551</v>
      </c>
      <c r="M195" s="51">
        <v>4</v>
      </c>
      <c r="N195" s="34" t="s">
        <v>250</v>
      </c>
      <c r="Q195" s="34" t="s">
        <v>250</v>
      </c>
      <c r="T195" s="34" t="s">
        <v>336</v>
      </c>
      <c r="U195" s="34" t="s">
        <v>340</v>
      </c>
    </row>
    <row r="196" spans="1:21" x14ac:dyDescent="0.25">
      <c r="A196" t="s">
        <v>203</v>
      </c>
      <c r="B196" s="34" t="s">
        <v>132</v>
      </c>
      <c r="C196" s="34" t="s">
        <v>256</v>
      </c>
      <c r="D196" s="34" t="str">
        <f t="shared" si="4"/>
        <v>SEES2-2016</v>
      </c>
      <c r="E196" s="34" t="s">
        <v>132</v>
      </c>
      <c r="F196" s="34" t="s">
        <v>246</v>
      </c>
      <c r="G196" s="34" t="s">
        <v>246</v>
      </c>
      <c r="H196" s="50">
        <v>35.43727423</v>
      </c>
      <c r="I196" s="50">
        <v>-76.396010329999996</v>
      </c>
      <c r="J196" s="51">
        <v>2</v>
      </c>
      <c r="K196" s="51">
        <v>2016</v>
      </c>
      <c r="L196" s="2">
        <v>42544</v>
      </c>
      <c r="M196" s="51">
        <v>4</v>
      </c>
      <c r="N196" s="34" t="s">
        <v>257</v>
      </c>
      <c r="Q196" s="34" t="s">
        <v>257</v>
      </c>
      <c r="T196" s="34" t="s">
        <v>336</v>
      </c>
      <c r="U196" s="34" t="s">
        <v>337</v>
      </c>
    </row>
    <row r="197" spans="1:21" x14ac:dyDescent="0.25">
      <c r="A197" t="s">
        <v>203</v>
      </c>
      <c r="B197" s="34" t="s">
        <v>139</v>
      </c>
      <c r="C197" s="34" t="s">
        <v>258</v>
      </c>
      <c r="D197" s="34" t="str">
        <f t="shared" si="4"/>
        <v>SEES22-2016</v>
      </c>
      <c r="E197" s="34" t="s">
        <v>139</v>
      </c>
      <c r="F197" s="34" t="s">
        <v>259</v>
      </c>
      <c r="G197" s="34" t="s">
        <v>259</v>
      </c>
      <c r="H197" s="50">
        <v>35.744320000000002</v>
      </c>
      <c r="I197" s="50">
        <v>-76.308850000000007</v>
      </c>
      <c r="J197" s="51">
        <v>2</v>
      </c>
      <c r="K197" s="51">
        <v>2016</v>
      </c>
      <c r="L197" s="2">
        <v>42552</v>
      </c>
      <c r="M197" s="51">
        <v>4</v>
      </c>
      <c r="N197" s="34" t="s">
        <v>250</v>
      </c>
      <c r="Q197" s="34" t="s">
        <v>250</v>
      </c>
      <c r="T197" s="34" t="s">
        <v>336</v>
      </c>
      <c r="U197" s="25" t="s">
        <v>341</v>
      </c>
    </row>
    <row r="198" spans="1:21" x14ac:dyDescent="0.25">
      <c r="A198" t="s">
        <v>203</v>
      </c>
      <c r="B198" s="34" t="s">
        <v>140</v>
      </c>
      <c r="C198" s="34" t="s">
        <v>260</v>
      </c>
      <c r="D198" s="34" t="str">
        <f t="shared" si="4"/>
        <v>SEES23-2016</v>
      </c>
      <c r="E198" s="34" t="s">
        <v>140</v>
      </c>
      <c r="F198" s="34" t="s">
        <v>259</v>
      </c>
      <c r="G198" s="34" t="s">
        <v>259</v>
      </c>
      <c r="H198" s="50">
        <v>35.731409999999997</v>
      </c>
      <c r="I198" s="50">
        <v>-76.554410000000004</v>
      </c>
      <c r="J198" s="51">
        <v>2</v>
      </c>
      <c r="K198" s="51">
        <v>2016</v>
      </c>
      <c r="L198" s="2">
        <v>42537</v>
      </c>
      <c r="M198" s="51">
        <v>4</v>
      </c>
      <c r="N198" s="34" t="s">
        <v>250</v>
      </c>
      <c r="Q198" s="34" t="s">
        <v>250</v>
      </c>
      <c r="T198" s="34" t="s">
        <v>336</v>
      </c>
      <c r="U198" s="34" t="s">
        <v>337</v>
      </c>
    </row>
    <row r="199" spans="1:21" x14ac:dyDescent="0.25">
      <c r="A199" t="s">
        <v>203</v>
      </c>
      <c r="B199" s="34" t="s">
        <v>141</v>
      </c>
      <c r="C199" s="34" t="s">
        <v>261</v>
      </c>
      <c r="D199" s="34" t="str">
        <f t="shared" si="4"/>
        <v>SEES24-2016</v>
      </c>
      <c r="E199" s="34" t="s">
        <v>141</v>
      </c>
      <c r="F199" s="34" t="s">
        <v>262</v>
      </c>
      <c r="G199" s="34" t="s">
        <v>262</v>
      </c>
      <c r="H199" s="50">
        <v>35.803159999999998</v>
      </c>
      <c r="I199" s="50">
        <v>-76.454689999999999</v>
      </c>
      <c r="J199" s="51">
        <v>2</v>
      </c>
      <c r="K199" s="51">
        <v>2016</v>
      </c>
      <c r="L199" s="2">
        <v>42530</v>
      </c>
      <c r="M199" s="51">
        <v>4</v>
      </c>
      <c r="N199" s="34" t="s">
        <v>250</v>
      </c>
      <c r="Q199" s="34" t="s">
        <v>250</v>
      </c>
      <c r="T199" s="34" t="s">
        <v>336</v>
      </c>
      <c r="U199" s="34" t="s">
        <v>337</v>
      </c>
    </row>
    <row r="200" spans="1:21" x14ac:dyDescent="0.25">
      <c r="A200" t="s">
        <v>203</v>
      </c>
      <c r="B200" s="34" t="s">
        <v>142</v>
      </c>
      <c r="C200" s="34" t="s">
        <v>263</v>
      </c>
      <c r="D200" s="34" t="str">
        <f t="shared" si="4"/>
        <v>SEES25-2016</v>
      </c>
      <c r="E200" s="34" t="s">
        <v>142</v>
      </c>
      <c r="F200" s="34" t="s">
        <v>262</v>
      </c>
      <c r="G200" s="34" t="s">
        <v>262</v>
      </c>
      <c r="H200" s="50">
        <v>35.776519999999998</v>
      </c>
      <c r="I200" s="50">
        <v>-76.398679999999999</v>
      </c>
      <c r="J200" s="51">
        <v>2</v>
      </c>
      <c r="K200" s="51">
        <v>2016</v>
      </c>
      <c r="L200" s="2">
        <v>42531</v>
      </c>
      <c r="M200" s="51">
        <v>4</v>
      </c>
      <c r="N200" s="34" t="s">
        <v>250</v>
      </c>
      <c r="Q200" s="34" t="s">
        <v>250</v>
      </c>
      <c r="T200" s="34" t="s">
        <v>336</v>
      </c>
      <c r="U200" s="34" t="s">
        <v>342</v>
      </c>
    </row>
    <row r="201" spans="1:21" x14ac:dyDescent="0.25">
      <c r="A201" t="s">
        <v>203</v>
      </c>
      <c r="B201" s="34" t="s">
        <v>143</v>
      </c>
      <c r="C201" s="34" t="s">
        <v>264</v>
      </c>
      <c r="D201" s="34" t="str">
        <f t="shared" si="4"/>
        <v>SEES27-2016</v>
      </c>
      <c r="E201" s="34" t="s">
        <v>143</v>
      </c>
      <c r="F201" s="34" t="s">
        <v>265</v>
      </c>
      <c r="G201" s="34" t="s">
        <v>265</v>
      </c>
      <c r="H201" s="50">
        <v>35.87454288</v>
      </c>
      <c r="I201" s="50">
        <v>-76.359578450000001</v>
      </c>
      <c r="J201" s="51">
        <v>2</v>
      </c>
      <c r="K201" s="51">
        <v>2016</v>
      </c>
      <c r="L201" s="2">
        <v>42530</v>
      </c>
      <c r="M201" s="51">
        <v>4</v>
      </c>
      <c r="N201" s="34" t="s">
        <v>250</v>
      </c>
      <c r="Q201" s="34" t="s">
        <v>250</v>
      </c>
      <c r="T201" s="34" t="s">
        <v>336</v>
      </c>
      <c r="U201" s="34" t="s">
        <v>343</v>
      </c>
    </row>
    <row r="202" spans="1:21" x14ac:dyDescent="0.25">
      <c r="A202" t="s">
        <v>203</v>
      </c>
      <c r="B202" s="34" t="s">
        <v>144</v>
      </c>
      <c r="C202" s="34" t="s">
        <v>266</v>
      </c>
      <c r="D202" s="34" t="str">
        <f t="shared" si="4"/>
        <v>SEES28-2016</v>
      </c>
      <c r="E202" s="34" t="s">
        <v>144</v>
      </c>
      <c r="F202" s="34" t="s">
        <v>265</v>
      </c>
      <c r="G202" s="34" t="s">
        <v>265</v>
      </c>
      <c r="H202" s="50">
        <v>35.871654589999999</v>
      </c>
      <c r="I202" s="50">
        <v>-76.353492419999995</v>
      </c>
      <c r="J202" s="51">
        <v>2</v>
      </c>
      <c r="K202" s="51">
        <v>2016</v>
      </c>
      <c r="L202" s="2">
        <v>42531</v>
      </c>
      <c r="M202" s="51">
        <v>4</v>
      </c>
      <c r="N202" s="34" t="s">
        <v>250</v>
      </c>
      <c r="Q202" s="34" t="s">
        <v>250</v>
      </c>
      <c r="T202" s="34" t="s">
        <v>336</v>
      </c>
      <c r="U202" s="34" t="s">
        <v>337</v>
      </c>
    </row>
    <row r="203" spans="1:21" x14ac:dyDescent="0.25">
      <c r="A203" t="s">
        <v>203</v>
      </c>
      <c r="B203" s="34" t="s">
        <v>145</v>
      </c>
      <c r="C203" s="34" t="s">
        <v>267</v>
      </c>
      <c r="D203" s="34" t="str">
        <f t="shared" si="4"/>
        <v>SEES29-2016</v>
      </c>
      <c r="E203" s="34" t="s">
        <v>145</v>
      </c>
      <c r="F203" s="34" t="s">
        <v>268</v>
      </c>
      <c r="G203" s="34" t="s">
        <v>268</v>
      </c>
      <c r="H203" s="50">
        <v>35.933129999999998</v>
      </c>
      <c r="I203" s="50">
        <v>-76.363560000000007</v>
      </c>
      <c r="J203" s="51">
        <v>2</v>
      </c>
      <c r="K203" s="51">
        <v>2016</v>
      </c>
      <c r="L203" s="2">
        <v>42558</v>
      </c>
      <c r="M203" s="51">
        <v>4</v>
      </c>
      <c r="N203" s="34" t="s">
        <v>250</v>
      </c>
      <c r="Q203" s="34" t="s">
        <v>250</v>
      </c>
      <c r="T203" s="34" t="s">
        <v>336</v>
      </c>
      <c r="U203" s="34" t="s">
        <v>337</v>
      </c>
    </row>
    <row r="204" spans="1:21" x14ac:dyDescent="0.25">
      <c r="A204" t="s">
        <v>203</v>
      </c>
      <c r="B204" s="34" t="s">
        <v>146</v>
      </c>
      <c r="C204" s="34" t="s">
        <v>269</v>
      </c>
      <c r="D204" s="34" t="str">
        <f t="shared" si="4"/>
        <v>SEES30-2016</v>
      </c>
      <c r="E204" s="34" t="s">
        <v>146</v>
      </c>
      <c r="F204" s="34" t="s">
        <v>268</v>
      </c>
      <c r="G204" s="34" t="s">
        <v>268</v>
      </c>
      <c r="H204" s="50">
        <v>35.935180000000003</v>
      </c>
      <c r="I204" s="50">
        <v>-76.358649999999997</v>
      </c>
      <c r="J204" s="51">
        <v>2</v>
      </c>
      <c r="K204" s="51">
        <v>2016</v>
      </c>
      <c r="L204" s="2">
        <v>42558</v>
      </c>
      <c r="M204" s="51">
        <v>1</v>
      </c>
      <c r="N204" s="34" t="s">
        <v>270</v>
      </c>
      <c r="Q204" s="34" t="s">
        <v>270</v>
      </c>
      <c r="T204" s="34" t="s">
        <v>336</v>
      </c>
      <c r="U204" s="34" t="s">
        <v>344</v>
      </c>
    </row>
    <row r="205" spans="1:21" x14ac:dyDescent="0.25">
      <c r="A205" t="s">
        <v>203</v>
      </c>
      <c r="B205" s="34" t="s">
        <v>133</v>
      </c>
      <c r="C205" s="34" t="s">
        <v>271</v>
      </c>
      <c r="D205" s="34" t="str">
        <f t="shared" si="4"/>
        <v>SEES4-2016</v>
      </c>
      <c r="E205" s="34" t="s">
        <v>133</v>
      </c>
      <c r="F205" s="34" t="s">
        <v>272</v>
      </c>
      <c r="G205" s="34" t="s">
        <v>272</v>
      </c>
      <c r="H205" s="50">
        <v>35.527850540000003</v>
      </c>
      <c r="I205" s="50">
        <v>-75.979095950000001</v>
      </c>
      <c r="J205" s="51">
        <v>2</v>
      </c>
      <c r="K205" s="51">
        <v>2016</v>
      </c>
      <c r="L205" s="2">
        <v>42545</v>
      </c>
      <c r="M205" s="51">
        <v>4</v>
      </c>
      <c r="N205" s="34" t="s">
        <v>254</v>
      </c>
      <c r="Q205" s="34" t="s">
        <v>254</v>
      </c>
      <c r="T205" s="34" t="s">
        <v>336</v>
      </c>
      <c r="U205" s="25" t="s">
        <v>345</v>
      </c>
    </row>
    <row r="206" spans="1:21" x14ac:dyDescent="0.25">
      <c r="A206" t="s">
        <v>203</v>
      </c>
      <c r="B206" s="34" t="s">
        <v>91</v>
      </c>
      <c r="C206" s="34" t="s">
        <v>244</v>
      </c>
      <c r="D206" s="34" t="str">
        <f t="shared" si="4"/>
        <v>Whalen/SEES3-2016</v>
      </c>
      <c r="E206" s="34" t="s">
        <v>91</v>
      </c>
      <c r="F206" s="34" t="s">
        <v>246</v>
      </c>
      <c r="G206" s="34" t="s">
        <v>246</v>
      </c>
      <c r="H206" s="50">
        <v>35.433019420000001</v>
      </c>
      <c r="I206" s="50">
        <v>-76.715017990000007</v>
      </c>
      <c r="J206" s="51">
        <v>2</v>
      </c>
      <c r="K206" s="51">
        <v>2016</v>
      </c>
      <c r="L206" s="2">
        <v>42544</v>
      </c>
      <c r="M206" s="51">
        <v>4</v>
      </c>
      <c r="N206" s="34" t="s">
        <v>274</v>
      </c>
      <c r="Q206" s="34" t="s">
        <v>274</v>
      </c>
      <c r="T206" s="34" t="s">
        <v>336</v>
      </c>
      <c r="U206" s="34" t="s">
        <v>337</v>
      </c>
    </row>
    <row r="207" spans="1:21" x14ac:dyDescent="0.25">
      <c r="A207" t="s">
        <v>216</v>
      </c>
      <c r="C207" s="34" t="s">
        <v>148</v>
      </c>
      <c r="D207" s="34" t="str">
        <f t="shared" ref="D207:D238" si="5">CONCATENATE((LEFT(C207,5)),"-",K207)</f>
        <v>GRFOR-2004</v>
      </c>
      <c r="F207" s="34" t="s">
        <v>346</v>
      </c>
      <c r="G207" s="34" t="s">
        <v>346</v>
      </c>
      <c r="H207" s="50">
        <v>35.368032081199999</v>
      </c>
      <c r="I207" s="50">
        <v>-76.116426631600007</v>
      </c>
      <c r="J207" s="51">
        <v>1</v>
      </c>
      <c r="K207" s="51">
        <v>2004</v>
      </c>
      <c r="N207" s="34" t="s">
        <v>275</v>
      </c>
      <c r="Q207" s="34" t="s">
        <v>275</v>
      </c>
    </row>
    <row r="208" spans="1:21" x14ac:dyDescent="0.25">
      <c r="A208" t="s">
        <v>216</v>
      </c>
      <c r="C208" s="34" t="s">
        <v>148</v>
      </c>
      <c r="D208" s="34" t="str">
        <f t="shared" si="5"/>
        <v>GRFOR-2016</v>
      </c>
      <c r="F208" s="34" t="s">
        <v>346</v>
      </c>
      <c r="G208" s="34" t="s">
        <v>346</v>
      </c>
      <c r="H208" s="66">
        <v>35.368032081199999</v>
      </c>
      <c r="I208" s="66">
        <v>-76.116426631600007</v>
      </c>
      <c r="J208" s="51">
        <v>2</v>
      </c>
      <c r="K208" s="51">
        <v>2016</v>
      </c>
      <c r="N208" t="s">
        <v>275</v>
      </c>
      <c r="Q208" s="34" t="s">
        <v>275</v>
      </c>
    </row>
    <row r="209" spans="1:30" s="19" customFormat="1" x14ac:dyDescent="0.25">
      <c r="A209" t="s">
        <v>216</v>
      </c>
      <c r="B209" s="34"/>
      <c r="C209" s="34" t="s">
        <v>347</v>
      </c>
      <c r="D209" s="34" t="str">
        <f t="shared" si="5"/>
        <v>GRFOR-2004</v>
      </c>
      <c r="E209" s="34"/>
      <c r="F209" s="34" t="s">
        <v>346</v>
      </c>
      <c r="G209" s="34" t="s">
        <v>346</v>
      </c>
      <c r="H209" s="50">
        <v>35.368334058499997</v>
      </c>
      <c r="I209" s="50">
        <v>-76.117258572099999</v>
      </c>
      <c r="J209" s="51">
        <v>1</v>
      </c>
      <c r="K209" s="51">
        <v>2004</v>
      </c>
      <c r="L209" s="2"/>
      <c r="M209" s="51"/>
      <c r="N209" s="34" t="s">
        <v>275</v>
      </c>
      <c r="O209" s="34"/>
      <c r="P209" s="34"/>
      <c r="Q209" s="34" t="s">
        <v>275</v>
      </c>
      <c r="R209" s="34"/>
      <c r="S209" s="52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35"/>
    </row>
    <row r="210" spans="1:30" x14ac:dyDescent="0.25">
      <c r="A210" t="s">
        <v>216</v>
      </c>
      <c r="C210" s="34" t="s">
        <v>347</v>
      </c>
      <c r="D210" s="34" t="str">
        <f t="shared" si="5"/>
        <v>GRFOR-2016</v>
      </c>
      <c r="F210" s="34" t="s">
        <v>346</v>
      </c>
      <c r="G210" s="34" t="s">
        <v>346</v>
      </c>
      <c r="H210" s="66">
        <v>35.368334058499997</v>
      </c>
      <c r="I210" s="66">
        <v>-76.117258572099999</v>
      </c>
      <c r="J210" s="51">
        <v>2</v>
      </c>
      <c r="K210" s="51">
        <v>2016</v>
      </c>
      <c r="N210" t="s">
        <v>275</v>
      </c>
      <c r="Q210" s="34" t="s">
        <v>275</v>
      </c>
    </row>
    <row r="211" spans="1:30" x14ac:dyDescent="0.25">
      <c r="A211" t="s">
        <v>216</v>
      </c>
      <c r="C211" s="34" t="s">
        <v>348</v>
      </c>
      <c r="D211" s="34" t="str">
        <f t="shared" si="5"/>
        <v>GRFOR-2004</v>
      </c>
      <c r="F211" s="34" t="s">
        <v>346</v>
      </c>
      <c r="G211" s="34" t="s">
        <v>346</v>
      </c>
      <c r="H211" s="50">
        <v>35.368585645899998</v>
      </c>
      <c r="I211" s="50">
        <v>-76.116544442899993</v>
      </c>
      <c r="J211" s="51">
        <v>1</v>
      </c>
      <c r="K211" s="51">
        <v>2004</v>
      </c>
      <c r="N211" s="34" t="s">
        <v>275</v>
      </c>
      <c r="Q211" s="34" t="s">
        <v>275</v>
      </c>
    </row>
    <row r="212" spans="1:30" x14ac:dyDescent="0.25">
      <c r="A212" t="s">
        <v>216</v>
      </c>
      <c r="C212" s="34" t="s">
        <v>348</v>
      </c>
      <c r="D212" s="34" t="str">
        <f t="shared" si="5"/>
        <v>GRFOR-2016</v>
      </c>
      <c r="F212" s="34" t="s">
        <v>346</v>
      </c>
      <c r="G212" s="34" t="s">
        <v>346</v>
      </c>
      <c r="H212" s="66">
        <v>35.368585645899998</v>
      </c>
      <c r="I212" s="66">
        <v>-76.116544442899993</v>
      </c>
      <c r="J212" s="51">
        <v>2</v>
      </c>
      <c r="K212" s="51">
        <v>2016</v>
      </c>
      <c r="N212" t="s">
        <v>275</v>
      </c>
      <c r="Q212" s="34" t="s">
        <v>275</v>
      </c>
    </row>
    <row r="213" spans="1:30" x14ac:dyDescent="0.25">
      <c r="A213" t="s">
        <v>216</v>
      </c>
      <c r="C213" s="34" t="s">
        <v>349</v>
      </c>
      <c r="D213" s="34" t="str">
        <f t="shared" si="5"/>
        <v>GRFOR-2004</v>
      </c>
      <c r="F213" s="34" t="s">
        <v>346</v>
      </c>
      <c r="G213" s="34" t="s">
        <v>346</v>
      </c>
      <c r="H213" s="50">
        <v>35.367449347099999</v>
      </c>
      <c r="I213" s="50">
        <v>-76.119721101699994</v>
      </c>
      <c r="J213" s="51">
        <v>1</v>
      </c>
      <c r="K213" s="51">
        <v>2004</v>
      </c>
      <c r="N213" s="34" t="s">
        <v>275</v>
      </c>
      <c r="Q213" s="34" t="s">
        <v>275</v>
      </c>
    </row>
    <row r="214" spans="1:30" x14ac:dyDescent="0.25">
      <c r="A214" t="s">
        <v>216</v>
      </c>
      <c r="C214" s="34" t="s">
        <v>349</v>
      </c>
      <c r="D214" s="34" t="str">
        <f t="shared" si="5"/>
        <v>GRFOR-2016</v>
      </c>
      <c r="F214" s="34" t="s">
        <v>346</v>
      </c>
      <c r="G214" s="34" t="s">
        <v>346</v>
      </c>
      <c r="H214" s="66">
        <v>35.367449347099999</v>
      </c>
      <c r="I214" s="66">
        <v>-76.119721101699994</v>
      </c>
      <c r="J214" s="51">
        <v>2</v>
      </c>
      <c r="K214" s="51">
        <v>2016</v>
      </c>
      <c r="N214" t="s">
        <v>275</v>
      </c>
      <c r="Q214" s="34" t="s">
        <v>275</v>
      </c>
    </row>
    <row r="215" spans="1:30" x14ac:dyDescent="0.25">
      <c r="A215" t="s">
        <v>216</v>
      </c>
      <c r="C215" s="34" t="s">
        <v>350</v>
      </c>
      <c r="D215" s="34" t="str">
        <f t="shared" si="5"/>
        <v>GRFOR-2004</v>
      </c>
      <c r="F215" s="34" t="s">
        <v>346</v>
      </c>
      <c r="G215" s="34" t="s">
        <v>346</v>
      </c>
      <c r="H215" s="50">
        <v>35.3680641013</v>
      </c>
      <c r="I215" s="50">
        <v>-76.1177099242</v>
      </c>
      <c r="J215" s="51">
        <v>1</v>
      </c>
      <c r="K215" s="51">
        <v>2004</v>
      </c>
      <c r="N215" s="34" t="s">
        <v>275</v>
      </c>
      <c r="Q215" s="34" t="s">
        <v>275</v>
      </c>
    </row>
    <row r="216" spans="1:30" x14ac:dyDescent="0.25">
      <c r="A216" t="s">
        <v>216</v>
      </c>
      <c r="C216" s="34" t="s">
        <v>350</v>
      </c>
      <c r="D216" s="34" t="str">
        <f t="shared" si="5"/>
        <v>GRFOR-2016</v>
      </c>
      <c r="F216" s="34" t="s">
        <v>346</v>
      </c>
      <c r="G216" s="34" t="s">
        <v>346</v>
      </c>
      <c r="H216" s="66">
        <v>35.3680641013</v>
      </c>
      <c r="I216" s="66">
        <v>-76.1177099242</v>
      </c>
      <c r="J216" s="51">
        <v>2</v>
      </c>
      <c r="K216" s="51">
        <v>2016</v>
      </c>
      <c r="N216" t="s">
        <v>275</v>
      </c>
      <c r="Q216" s="34" t="s">
        <v>275</v>
      </c>
    </row>
    <row r="217" spans="1:30" x14ac:dyDescent="0.25">
      <c r="A217" t="s">
        <v>216</v>
      </c>
      <c r="C217" s="34" t="s">
        <v>351</v>
      </c>
      <c r="D217" s="34" t="str">
        <f t="shared" si="5"/>
        <v>GRFOR-2004</v>
      </c>
      <c r="F217" s="34" t="s">
        <v>346</v>
      </c>
      <c r="G217" s="34" t="s">
        <v>346</v>
      </c>
      <c r="H217" s="50">
        <v>35.368047802699998</v>
      </c>
      <c r="I217" s="50">
        <v>-76.115822908599995</v>
      </c>
      <c r="J217" s="51">
        <v>1</v>
      </c>
      <c r="K217" s="51">
        <v>2004</v>
      </c>
      <c r="N217" s="34" t="s">
        <v>275</v>
      </c>
      <c r="Q217" s="34" t="s">
        <v>275</v>
      </c>
    </row>
    <row r="218" spans="1:30" x14ac:dyDescent="0.25">
      <c r="A218" t="s">
        <v>216</v>
      </c>
      <c r="C218" s="34" t="s">
        <v>351</v>
      </c>
      <c r="D218" s="34" t="str">
        <f t="shared" si="5"/>
        <v>GRFOR-2016</v>
      </c>
      <c r="F218" s="34" t="s">
        <v>346</v>
      </c>
      <c r="G218" s="34" t="s">
        <v>346</v>
      </c>
      <c r="H218" s="66">
        <v>35.368047802699998</v>
      </c>
      <c r="I218" s="66">
        <v>-76.115822908599995</v>
      </c>
      <c r="J218" s="51">
        <v>2</v>
      </c>
      <c r="K218" s="51">
        <v>2016</v>
      </c>
      <c r="N218" t="s">
        <v>275</v>
      </c>
      <c r="Q218" s="34" t="s">
        <v>275</v>
      </c>
    </row>
    <row r="219" spans="1:30" x14ac:dyDescent="0.25">
      <c r="A219" t="s">
        <v>216</v>
      </c>
      <c r="C219" s="34" t="s">
        <v>352</v>
      </c>
      <c r="D219" s="34" t="str">
        <f t="shared" si="5"/>
        <v>GRFOR-2004</v>
      </c>
      <c r="F219" s="34" t="s">
        <v>346</v>
      </c>
      <c r="G219" s="34" t="s">
        <v>346</v>
      </c>
      <c r="H219" s="50">
        <v>35.368348897399997</v>
      </c>
      <c r="I219" s="50">
        <v>-76.116075614600007</v>
      </c>
      <c r="J219" s="51">
        <v>1</v>
      </c>
      <c r="K219" s="51">
        <v>2004</v>
      </c>
      <c r="N219" s="34" t="s">
        <v>275</v>
      </c>
      <c r="Q219" s="34" t="s">
        <v>275</v>
      </c>
    </row>
    <row r="220" spans="1:30" x14ac:dyDescent="0.25">
      <c r="A220" t="s">
        <v>216</v>
      </c>
      <c r="C220" s="34" t="s">
        <v>352</v>
      </c>
      <c r="D220" s="34" t="str">
        <f t="shared" si="5"/>
        <v>GRFOR-2016</v>
      </c>
      <c r="F220" s="34" t="s">
        <v>346</v>
      </c>
      <c r="G220" s="34" t="s">
        <v>346</v>
      </c>
      <c r="H220" s="66">
        <v>35.368348897399997</v>
      </c>
      <c r="I220" s="66">
        <v>-76.116075614600007</v>
      </c>
      <c r="J220" s="51">
        <v>2</v>
      </c>
      <c r="K220" s="51">
        <v>2016</v>
      </c>
      <c r="N220" t="s">
        <v>275</v>
      </c>
      <c r="Q220" s="34" t="s">
        <v>275</v>
      </c>
    </row>
    <row r="221" spans="1:30" x14ac:dyDescent="0.25">
      <c r="A221" t="s">
        <v>216</v>
      </c>
      <c r="C221" s="34" t="s">
        <v>149</v>
      </c>
      <c r="D221" s="34" t="str">
        <f t="shared" si="5"/>
        <v>GRMAR-2004</v>
      </c>
      <c r="F221" s="34" t="s">
        <v>346</v>
      </c>
      <c r="G221" s="34" t="s">
        <v>346</v>
      </c>
      <c r="H221" s="50">
        <v>35.365624995499999</v>
      </c>
      <c r="I221" s="50">
        <v>-76.116722950600007</v>
      </c>
      <c r="J221" s="51">
        <v>1</v>
      </c>
      <c r="K221" s="51">
        <v>2004</v>
      </c>
      <c r="N221" s="34" t="s">
        <v>278</v>
      </c>
      <c r="Q221" s="34" t="s">
        <v>353</v>
      </c>
    </row>
    <row r="222" spans="1:30" x14ac:dyDescent="0.25">
      <c r="A222" t="s">
        <v>216</v>
      </c>
      <c r="C222" s="34" t="s">
        <v>149</v>
      </c>
      <c r="D222" s="34" t="str">
        <f t="shared" si="5"/>
        <v>GRMAR-2016</v>
      </c>
      <c r="F222" s="34" t="s">
        <v>346</v>
      </c>
      <c r="G222" s="34" t="s">
        <v>346</v>
      </c>
      <c r="H222" s="66">
        <v>35.365624995499999</v>
      </c>
      <c r="I222" s="66">
        <v>-76.116722950600007</v>
      </c>
      <c r="J222" s="51">
        <v>2</v>
      </c>
      <c r="K222" s="51">
        <v>2016</v>
      </c>
      <c r="N222" t="s">
        <v>278</v>
      </c>
      <c r="Q222" s="34" t="s">
        <v>353</v>
      </c>
    </row>
    <row r="223" spans="1:30" x14ac:dyDescent="0.25">
      <c r="A223" t="s">
        <v>216</v>
      </c>
      <c r="C223" s="34" t="s">
        <v>354</v>
      </c>
      <c r="D223" s="34" t="str">
        <f t="shared" si="5"/>
        <v>GRMAR-2004</v>
      </c>
      <c r="F223" s="34" t="s">
        <v>346</v>
      </c>
      <c r="G223" s="34" t="s">
        <v>346</v>
      </c>
      <c r="H223" s="50">
        <v>35.3667091306</v>
      </c>
      <c r="I223" s="50">
        <v>-76.1151700522</v>
      </c>
      <c r="J223" s="51">
        <v>1</v>
      </c>
      <c r="K223" s="51">
        <v>2004</v>
      </c>
      <c r="N223" s="34" t="s">
        <v>278</v>
      </c>
      <c r="Q223" s="34" t="s">
        <v>353</v>
      </c>
    </row>
    <row r="224" spans="1:30" x14ac:dyDescent="0.25">
      <c r="A224" t="s">
        <v>216</v>
      </c>
      <c r="C224" s="34" t="s">
        <v>354</v>
      </c>
      <c r="D224" s="34" t="str">
        <f t="shared" si="5"/>
        <v>GRMAR-2016</v>
      </c>
      <c r="F224" s="34" t="s">
        <v>346</v>
      </c>
      <c r="G224" s="34" t="s">
        <v>346</v>
      </c>
      <c r="H224" s="66">
        <v>35.3667091306</v>
      </c>
      <c r="I224" s="66">
        <v>-76.1151700522</v>
      </c>
      <c r="J224" s="51">
        <v>2</v>
      </c>
      <c r="K224" s="51">
        <v>2016</v>
      </c>
      <c r="N224" t="s">
        <v>278</v>
      </c>
      <c r="Q224" s="34" t="s">
        <v>353</v>
      </c>
    </row>
    <row r="225" spans="1:17" x14ac:dyDescent="0.25">
      <c r="A225" t="s">
        <v>216</v>
      </c>
      <c r="C225" s="34" t="s">
        <v>355</v>
      </c>
      <c r="D225" s="34" t="str">
        <f t="shared" si="5"/>
        <v>GRMAR-2004</v>
      </c>
      <c r="F225" s="34" t="s">
        <v>346</v>
      </c>
      <c r="G225" s="34" t="s">
        <v>346</v>
      </c>
      <c r="H225" s="50">
        <v>35.366338188599997</v>
      </c>
      <c r="I225" s="50">
        <v>-76.115793358000005</v>
      </c>
      <c r="J225" s="51">
        <v>1</v>
      </c>
      <c r="K225" s="51">
        <v>2004</v>
      </c>
      <c r="N225" s="34" t="s">
        <v>278</v>
      </c>
      <c r="Q225" s="34" t="s">
        <v>353</v>
      </c>
    </row>
    <row r="226" spans="1:17" x14ac:dyDescent="0.25">
      <c r="A226" t="s">
        <v>216</v>
      </c>
      <c r="C226" s="34" t="s">
        <v>355</v>
      </c>
      <c r="D226" s="34" t="str">
        <f t="shared" si="5"/>
        <v>GRMAR-2016</v>
      </c>
      <c r="F226" s="34" t="s">
        <v>346</v>
      </c>
      <c r="G226" s="34" t="s">
        <v>346</v>
      </c>
      <c r="H226" s="66">
        <v>35.366338188599997</v>
      </c>
      <c r="I226" s="66">
        <v>-76.115793358000005</v>
      </c>
      <c r="J226" s="51">
        <v>2</v>
      </c>
      <c r="K226" s="51">
        <v>2016</v>
      </c>
      <c r="N226" t="s">
        <v>278</v>
      </c>
      <c r="Q226" s="34" t="s">
        <v>353</v>
      </c>
    </row>
    <row r="227" spans="1:17" x14ac:dyDescent="0.25">
      <c r="A227" t="s">
        <v>216</v>
      </c>
      <c r="C227" s="34" t="s">
        <v>356</v>
      </c>
      <c r="D227" s="34" t="str">
        <f t="shared" si="5"/>
        <v>GRMAR-2004</v>
      </c>
      <c r="F227" s="34" t="s">
        <v>346</v>
      </c>
      <c r="G227" s="34" t="s">
        <v>346</v>
      </c>
      <c r="H227" s="50">
        <v>35.366623279099997</v>
      </c>
      <c r="I227" s="50">
        <v>-76.116605950500002</v>
      </c>
      <c r="J227" s="51">
        <v>1</v>
      </c>
      <c r="K227" s="51">
        <v>2004</v>
      </c>
      <c r="N227" s="34" t="s">
        <v>278</v>
      </c>
      <c r="Q227" s="34" t="s">
        <v>353</v>
      </c>
    </row>
    <row r="228" spans="1:17" x14ac:dyDescent="0.25">
      <c r="A228" t="s">
        <v>216</v>
      </c>
      <c r="C228" s="34" t="s">
        <v>356</v>
      </c>
      <c r="D228" s="34" t="str">
        <f t="shared" si="5"/>
        <v>GRMAR-2016</v>
      </c>
      <c r="F228" s="34" t="s">
        <v>346</v>
      </c>
      <c r="G228" s="34" t="s">
        <v>346</v>
      </c>
      <c r="H228" s="66">
        <v>35.366623279099997</v>
      </c>
      <c r="I228" s="66">
        <v>-76.116605950500002</v>
      </c>
      <c r="J228" s="51">
        <v>2</v>
      </c>
      <c r="K228" s="51">
        <v>2016</v>
      </c>
      <c r="N228" t="s">
        <v>278</v>
      </c>
      <c r="Q228" s="34" t="s">
        <v>353</v>
      </c>
    </row>
    <row r="229" spans="1:17" x14ac:dyDescent="0.25">
      <c r="A229" t="s">
        <v>216</v>
      </c>
      <c r="C229" s="34" t="s">
        <v>357</v>
      </c>
      <c r="D229" s="34" t="str">
        <f t="shared" si="5"/>
        <v>GRMAR-2004</v>
      </c>
      <c r="F229" s="34" t="s">
        <v>346</v>
      </c>
      <c r="G229" s="34" t="s">
        <v>346</v>
      </c>
      <c r="H229" s="50">
        <v>35.366045190599998</v>
      </c>
      <c r="I229" s="50">
        <v>-76.117282328399995</v>
      </c>
      <c r="J229" s="51">
        <v>1</v>
      </c>
      <c r="K229" s="51">
        <v>2004</v>
      </c>
      <c r="N229" s="34" t="s">
        <v>278</v>
      </c>
      <c r="Q229" s="34" t="s">
        <v>353</v>
      </c>
    </row>
    <row r="230" spans="1:17" x14ac:dyDescent="0.25">
      <c r="A230" t="s">
        <v>216</v>
      </c>
      <c r="C230" s="34" t="s">
        <v>357</v>
      </c>
      <c r="D230" s="34" t="str">
        <f t="shared" si="5"/>
        <v>GRMAR-2016</v>
      </c>
      <c r="F230" s="34" t="s">
        <v>346</v>
      </c>
      <c r="G230" s="34" t="s">
        <v>346</v>
      </c>
      <c r="H230" s="66">
        <v>35.366045190599998</v>
      </c>
      <c r="I230" s="66">
        <v>-76.117282328399995</v>
      </c>
      <c r="J230" s="51">
        <v>2</v>
      </c>
      <c r="K230" s="51">
        <v>2016</v>
      </c>
      <c r="N230" t="s">
        <v>278</v>
      </c>
      <c r="Q230" s="34" t="s">
        <v>353</v>
      </c>
    </row>
    <row r="231" spans="1:17" x14ac:dyDescent="0.25">
      <c r="A231" t="s">
        <v>216</v>
      </c>
      <c r="C231" s="34" t="s">
        <v>358</v>
      </c>
      <c r="D231" s="34" t="str">
        <f t="shared" si="5"/>
        <v>GRMAR-2004</v>
      </c>
      <c r="F231" s="34" t="s">
        <v>346</v>
      </c>
      <c r="G231" s="34" t="s">
        <v>346</v>
      </c>
      <c r="H231" s="50">
        <v>35.366531738600003</v>
      </c>
      <c r="I231" s="50">
        <v>-76.117240126799999</v>
      </c>
      <c r="J231" s="51">
        <v>1</v>
      </c>
      <c r="K231" s="51">
        <v>2004</v>
      </c>
      <c r="N231" s="34" t="s">
        <v>278</v>
      </c>
      <c r="Q231" s="34" t="s">
        <v>353</v>
      </c>
    </row>
    <row r="232" spans="1:17" x14ac:dyDescent="0.25">
      <c r="A232" t="s">
        <v>216</v>
      </c>
      <c r="C232" s="34" t="s">
        <v>358</v>
      </c>
      <c r="D232" s="34" t="str">
        <f t="shared" si="5"/>
        <v>GRMAR-2016</v>
      </c>
      <c r="F232" s="34" t="s">
        <v>346</v>
      </c>
      <c r="G232" s="34" t="s">
        <v>346</v>
      </c>
      <c r="H232" s="66">
        <v>35.366531738600003</v>
      </c>
      <c r="I232" s="66">
        <v>-76.117240126799999</v>
      </c>
      <c r="J232" s="51">
        <v>2</v>
      </c>
      <c r="K232" s="51">
        <v>2016</v>
      </c>
      <c r="N232" t="s">
        <v>278</v>
      </c>
      <c r="Q232" s="34" t="s">
        <v>353</v>
      </c>
    </row>
    <row r="233" spans="1:17" x14ac:dyDescent="0.25">
      <c r="A233" t="s">
        <v>216</v>
      </c>
      <c r="C233" s="34" t="s">
        <v>359</v>
      </c>
      <c r="D233" s="34" t="str">
        <f t="shared" si="5"/>
        <v>GRMAR-2004</v>
      </c>
      <c r="F233" s="34" t="s">
        <v>346</v>
      </c>
      <c r="G233" s="34" t="s">
        <v>346</v>
      </c>
      <c r="H233" s="50">
        <v>35.366084893199996</v>
      </c>
      <c r="I233" s="50">
        <v>-76.116573070599998</v>
      </c>
      <c r="J233" s="51">
        <v>1</v>
      </c>
      <c r="K233" s="51">
        <v>2004</v>
      </c>
      <c r="N233" s="34" t="s">
        <v>278</v>
      </c>
      <c r="Q233" s="34" t="s">
        <v>353</v>
      </c>
    </row>
    <row r="234" spans="1:17" x14ac:dyDescent="0.25">
      <c r="A234" t="s">
        <v>216</v>
      </c>
      <c r="C234" s="34" t="s">
        <v>359</v>
      </c>
      <c r="D234" s="34" t="str">
        <f t="shared" si="5"/>
        <v>GRMAR-2016</v>
      </c>
      <c r="F234" s="34" t="s">
        <v>346</v>
      </c>
      <c r="G234" s="34" t="s">
        <v>346</v>
      </c>
      <c r="H234" s="66">
        <v>35.366084893199996</v>
      </c>
      <c r="I234" s="66">
        <v>-76.116573070599998</v>
      </c>
      <c r="J234" s="51">
        <v>2</v>
      </c>
      <c r="K234" s="51">
        <v>2016</v>
      </c>
      <c r="N234" t="s">
        <v>278</v>
      </c>
      <c r="Q234" s="34" t="s">
        <v>353</v>
      </c>
    </row>
    <row r="235" spans="1:17" x14ac:dyDescent="0.25">
      <c r="A235" t="s">
        <v>216</v>
      </c>
      <c r="C235" s="34" t="s">
        <v>150</v>
      </c>
      <c r="D235" s="34" t="str">
        <f t="shared" si="5"/>
        <v>GRTRA-2004</v>
      </c>
      <c r="F235" s="34" t="s">
        <v>346</v>
      </c>
      <c r="G235" s="34" t="s">
        <v>346</v>
      </c>
      <c r="H235" s="50">
        <v>35.367567762299998</v>
      </c>
      <c r="I235" s="50">
        <v>-76.115523551699994</v>
      </c>
      <c r="J235" s="51">
        <v>1</v>
      </c>
      <c r="K235" s="51">
        <v>2004</v>
      </c>
      <c r="N235" s="34" t="s">
        <v>360</v>
      </c>
      <c r="Q235" s="34" t="s">
        <v>360</v>
      </c>
    </row>
    <row r="236" spans="1:17" x14ac:dyDescent="0.25">
      <c r="A236" t="s">
        <v>216</v>
      </c>
      <c r="C236" s="34" t="s">
        <v>150</v>
      </c>
      <c r="D236" s="34" t="str">
        <f t="shared" si="5"/>
        <v>GRTRA-2016</v>
      </c>
      <c r="F236" s="34" t="s">
        <v>346</v>
      </c>
      <c r="G236" s="34" t="s">
        <v>346</v>
      </c>
      <c r="H236" s="66">
        <v>35.367567762299998</v>
      </c>
      <c r="I236" s="66">
        <v>-76.115523551699994</v>
      </c>
      <c r="J236" s="51">
        <v>2</v>
      </c>
      <c r="K236" s="51">
        <v>2016</v>
      </c>
      <c r="N236" t="s">
        <v>360</v>
      </c>
      <c r="Q236" s="34" t="s">
        <v>360</v>
      </c>
    </row>
    <row r="237" spans="1:17" x14ac:dyDescent="0.25">
      <c r="A237" t="s">
        <v>216</v>
      </c>
      <c r="C237" s="34" t="s">
        <v>361</v>
      </c>
      <c r="D237" s="34" t="str">
        <f t="shared" si="5"/>
        <v>GRTRA-2004</v>
      </c>
      <c r="F237" s="34" t="s">
        <v>346</v>
      </c>
      <c r="G237" s="34" t="s">
        <v>346</v>
      </c>
      <c r="H237" s="50">
        <v>35.366192423000001</v>
      </c>
      <c r="I237" s="50">
        <v>-76.118807422700002</v>
      </c>
      <c r="J237" s="51">
        <v>1</v>
      </c>
      <c r="K237" s="51">
        <v>2004</v>
      </c>
      <c r="N237" s="34" t="s">
        <v>360</v>
      </c>
      <c r="Q237" s="34" t="s">
        <v>360</v>
      </c>
    </row>
    <row r="238" spans="1:17" x14ac:dyDescent="0.25">
      <c r="A238" t="s">
        <v>216</v>
      </c>
      <c r="C238" s="34" t="s">
        <v>361</v>
      </c>
      <c r="D238" s="34" t="str">
        <f t="shared" si="5"/>
        <v>GRTRA-2016</v>
      </c>
      <c r="F238" s="34" t="s">
        <v>346</v>
      </c>
      <c r="G238" s="34" t="s">
        <v>346</v>
      </c>
      <c r="H238" s="66">
        <v>35.366192423000001</v>
      </c>
      <c r="I238" s="66">
        <v>-76.118807422700002</v>
      </c>
      <c r="J238" s="51">
        <v>2</v>
      </c>
      <c r="K238" s="51">
        <v>2016</v>
      </c>
      <c r="N238" t="s">
        <v>360</v>
      </c>
      <c r="Q238" s="34" t="s">
        <v>360</v>
      </c>
    </row>
    <row r="239" spans="1:17" x14ac:dyDescent="0.25">
      <c r="A239" t="s">
        <v>216</v>
      </c>
      <c r="C239" s="34" t="s">
        <v>362</v>
      </c>
      <c r="D239" s="34" t="str">
        <f t="shared" ref="D239:D270" si="6">CONCATENATE((LEFT(C239,5)),"-",K239)</f>
        <v>GRTRA-2004</v>
      </c>
      <c r="F239" s="34" t="s">
        <v>346</v>
      </c>
      <c r="G239" s="34" t="s">
        <v>346</v>
      </c>
      <c r="H239" s="50">
        <v>35.367550693799998</v>
      </c>
      <c r="I239" s="50">
        <v>-76.116619751599998</v>
      </c>
      <c r="J239" s="51">
        <v>1</v>
      </c>
      <c r="K239" s="51">
        <v>2004</v>
      </c>
      <c r="N239" s="34" t="s">
        <v>360</v>
      </c>
      <c r="Q239" s="34" t="s">
        <v>360</v>
      </c>
    </row>
    <row r="240" spans="1:17" x14ac:dyDescent="0.25">
      <c r="A240" t="s">
        <v>216</v>
      </c>
      <c r="C240" s="34" t="s">
        <v>362</v>
      </c>
      <c r="D240" s="34" t="str">
        <f t="shared" si="6"/>
        <v>GRTRA-2016</v>
      </c>
      <c r="F240" s="34" t="s">
        <v>346</v>
      </c>
      <c r="G240" s="34" t="s">
        <v>346</v>
      </c>
      <c r="H240" s="66">
        <v>35.367550693799998</v>
      </c>
      <c r="I240" s="66">
        <v>-76.116619751599998</v>
      </c>
      <c r="J240" s="51">
        <v>2</v>
      </c>
      <c r="K240" s="51">
        <v>2016</v>
      </c>
      <c r="N240" t="s">
        <v>360</v>
      </c>
      <c r="Q240" s="34" t="s">
        <v>360</v>
      </c>
    </row>
    <row r="241" spans="1:17" x14ac:dyDescent="0.25">
      <c r="A241" t="s">
        <v>216</v>
      </c>
      <c r="C241" s="34" t="s">
        <v>363</v>
      </c>
      <c r="D241" s="34" t="str">
        <f t="shared" si="6"/>
        <v>GRTRA-2004</v>
      </c>
      <c r="F241" s="34" t="s">
        <v>346</v>
      </c>
      <c r="G241" s="34" t="s">
        <v>346</v>
      </c>
      <c r="H241" s="50">
        <v>35.3667957388</v>
      </c>
      <c r="I241" s="50">
        <v>-76.117788871499997</v>
      </c>
      <c r="J241" s="51">
        <v>1</v>
      </c>
      <c r="K241" s="51">
        <v>2004</v>
      </c>
      <c r="N241" s="34" t="s">
        <v>360</v>
      </c>
      <c r="Q241" s="34" t="s">
        <v>360</v>
      </c>
    </row>
    <row r="242" spans="1:17" x14ac:dyDescent="0.25">
      <c r="A242" t="s">
        <v>216</v>
      </c>
      <c r="C242" s="34" t="s">
        <v>363</v>
      </c>
      <c r="D242" s="34" t="str">
        <f t="shared" si="6"/>
        <v>GRTRA-2016</v>
      </c>
      <c r="F242" s="34" t="s">
        <v>346</v>
      </c>
      <c r="G242" s="34" t="s">
        <v>346</v>
      </c>
      <c r="H242" s="66">
        <v>35.3667957388</v>
      </c>
      <c r="I242" s="66">
        <v>-76.117788871499997</v>
      </c>
      <c r="J242" s="51">
        <v>2</v>
      </c>
      <c r="K242" s="51">
        <v>2016</v>
      </c>
      <c r="N242" t="s">
        <v>360</v>
      </c>
      <c r="Q242" s="34" t="s">
        <v>360</v>
      </c>
    </row>
    <row r="243" spans="1:17" x14ac:dyDescent="0.25">
      <c r="A243" t="s">
        <v>216</v>
      </c>
      <c r="C243" s="34" t="s">
        <v>364</v>
      </c>
      <c r="D243" s="34" t="str">
        <f t="shared" si="6"/>
        <v>GRTRA-2004</v>
      </c>
      <c r="F243" s="34" t="s">
        <v>346</v>
      </c>
      <c r="G243" s="34" t="s">
        <v>346</v>
      </c>
      <c r="H243" s="50">
        <v>35.366199413399997</v>
      </c>
      <c r="I243" s="50">
        <v>-76.118340687699998</v>
      </c>
      <c r="J243" s="51">
        <v>1</v>
      </c>
      <c r="K243" s="51">
        <v>2004</v>
      </c>
      <c r="N243" s="34" t="s">
        <v>360</v>
      </c>
      <c r="Q243" s="34" t="s">
        <v>360</v>
      </c>
    </row>
    <row r="244" spans="1:17" x14ac:dyDescent="0.25">
      <c r="A244" t="s">
        <v>216</v>
      </c>
      <c r="C244" s="34" t="s">
        <v>364</v>
      </c>
      <c r="D244" s="34" t="str">
        <f t="shared" si="6"/>
        <v>GRTRA-2016</v>
      </c>
      <c r="F244" s="34" t="s">
        <v>346</v>
      </c>
      <c r="G244" s="34" t="s">
        <v>346</v>
      </c>
      <c r="H244" s="66">
        <v>35.366199413399997</v>
      </c>
      <c r="I244" s="66">
        <v>-76.118340687699998</v>
      </c>
      <c r="J244" s="51">
        <v>2</v>
      </c>
      <c r="K244" s="51">
        <v>2016</v>
      </c>
      <c r="N244" t="s">
        <v>360</v>
      </c>
      <c r="Q244" s="34" t="s">
        <v>360</v>
      </c>
    </row>
    <row r="245" spans="1:17" x14ac:dyDescent="0.25">
      <c r="A245" t="s">
        <v>216</v>
      </c>
      <c r="C245" s="34" t="s">
        <v>365</v>
      </c>
      <c r="D245" s="34" t="str">
        <f t="shared" si="6"/>
        <v>GRTRA-2004</v>
      </c>
      <c r="F245" s="34" t="s">
        <v>346</v>
      </c>
      <c r="G245" s="34" t="s">
        <v>346</v>
      </c>
      <c r="H245" s="50">
        <v>35.367416808900003</v>
      </c>
      <c r="I245" s="50">
        <v>-76.116065017500006</v>
      </c>
      <c r="J245" s="51">
        <v>1</v>
      </c>
      <c r="K245" s="51">
        <v>2004</v>
      </c>
      <c r="N245" s="34" t="s">
        <v>360</v>
      </c>
      <c r="Q245" s="34" t="s">
        <v>360</v>
      </c>
    </row>
    <row r="246" spans="1:17" x14ac:dyDescent="0.25">
      <c r="A246" t="s">
        <v>216</v>
      </c>
      <c r="C246" s="34" t="s">
        <v>365</v>
      </c>
      <c r="D246" s="34" t="str">
        <f t="shared" si="6"/>
        <v>GRTRA-2016</v>
      </c>
      <c r="F246" s="34" t="s">
        <v>346</v>
      </c>
      <c r="G246" s="34" t="s">
        <v>346</v>
      </c>
      <c r="H246" s="66">
        <v>35.367416808900003</v>
      </c>
      <c r="I246" s="66">
        <v>-76.116065017500006</v>
      </c>
      <c r="J246" s="51">
        <v>2</v>
      </c>
      <c r="K246" s="51">
        <v>2016</v>
      </c>
      <c r="N246" t="s">
        <v>360</v>
      </c>
      <c r="Q246" s="34" t="s">
        <v>360</v>
      </c>
    </row>
    <row r="247" spans="1:17" x14ac:dyDescent="0.25">
      <c r="A247" t="s">
        <v>216</v>
      </c>
      <c r="C247" s="34" t="s">
        <v>366</v>
      </c>
      <c r="D247" s="34" t="str">
        <f t="shared" si="6"/>
        <v>GRTRA-2004</v>
      </c>
      <c r="F247" s="34" t="s">
        <v>346</v>
      </c>
      <c r="G247" s="34" t="s">
        <v>346</v>
      </c>
      <c r="H247" s="50">
        <v>35.367589332100003</v>
      </c>
      <c r="I247" s="50">
        <v>-76.117261806900004</v>
      </c>
      <c r="J247" s="51">
        <v>1</v>
      </c>
      <c r="K247" s="51">
        <v>2004</v>
      </c>
      <c r="N247" s="34" t="s">
        <v>360</v>
      </c>
      <c r="Q247" s="34" t="s">
        <v>360</v>
      </c>
    </row>
    <row r="248" spans="1:17" x14ac:dyDescent="0.25">
      <c r="A248" t="s">
        <v>216</v>
      </c>
      <c r="C248" s="34" t="s">
        <v>366</v>
      </c>
      <c r="D248" s="34" t="str">
        <f t="shared" si="6"/>
        <v>GRTRA-2016</v>
      </c>
      <c r="F248" s="34" t="s">
        <v>346</v>
      </c>
      <c r="G248" s="34" t="s">
        <v>346</v>
      </c>
      <c r="H248" s="66">
        <v>35.367589332100003</v>
      </c>
      <c r="I248" s="66">
        <v>-76.117261806900004</v>
      </c>
      <c r="J248" s="51">
        <v>2</v>
      </c>
      <c r="K248" s="51">
        <v>2016</v>
      </c>
      <c r="N248" t="s">
        <v>360</v>
      </c>
      <c r="Q248" s="34" t="s">
        <v>360</v>
      </c>
    </row>
    <row r="249" spans="1:17" x14ac:dyDescent="0.25">
      <c r="A249" t="s">
        <v>216</v>
      </c>
      <c r="C249" s="34" t="s">
        <v>151</v>
      </c>
      <c r="D249" s="34" t="str">
        <f t="shared" si="6"/>
        <v>LSFOR-2004</v>
      </c>
      <c r="F249" s="34" t="s">
        <v>367</v>
      </c>
      <c r="G249" s="34" t="s">
        <v>367</v>
      </c>
      <c r="H249" s="50">
        <v>35.6014445044</v>
      </c>
      <c r="I249" s="50">
        <v>-75.852631772500004</v>
      </c>
      <c r="J249" s="51">
        <v>1</v>
      </c>
      <c r="K249" s="51">
        <v>2004</v>
      </c>
      <c r="N249" s="34" t="s">
        <v>275</v>
      </c>
      <c r="Q249" s="34" t="s">
        <v>275</v>
      </c>
    </row>
    <row r="250" spans="1:17" x14ac:dyDescent="0.25">
      <c r="A250" t="s">
        <v>216</v>
      </c>
      <c r="C250" s="34" t="s">
        <v>151</v>
      </c>
      <c r="D250" s="34" t="str">
        <f t="shared" si="6"/>
        <v>LSFOR-2017</v>
      </c>
      <c r="F250" s="34" t="s">
        <v>367</v>
      </c>
      <c r="G250" s="34" t="s">
        <v>367</v>
      </c>
      <c r="H250" s="66">
        <v>35.6014445044</v>
      </c>
      <c r="I250" s="66">
        <v>-75.852631772500004</v>
      </c>
      <c r="J250" s="51">
        <v>2</v>
      </c>
      <c r="K250" s="51">
        <v>2017</v>
      </c>
      <c r="N250" t="s">
        <v>275</v>
      </c>
      <c r="Q250" s="34" t="s">
        <v>275</v>
      </c>
    </row>
    <row r="251" spans="1:17" x14ac:dyDescent="0.25">
      <c r="A251" t="s">
        <v>216</v>
      </c>
      <c r="C251" s="34" t="s">
        <v>368</v>
      </c>
      <c r="D251" s="34" t="str">
        <f t="shared" si="6"/>
        <v>LSFOR-2004</v>
      </c>
      <c r="F251" s="34" t="s">
        <v>367</v>
      </c>
      <c r="G251" s="34" t="s">
        <v>367</v>
      </c>
      <c r="H251" s="50">
        <v>35.602776760200001</v>
      </c>
      <c r="I251" s="50">
        <v>-75.853919250800004</v>
      </c>
      <c r="J251" s="51">
        <v>1</v>
      </c>
      <c r="K251" s="51">
        <v>2004</v>
      </c>
      <c r="N251" s="34" t="s">
        <v>275</v>
      </c>
      <c r="Q251" s="34" t="s">
        <v>275</v>
      </c>
    </row>
    <row r="252" spans="1:17" x14ac:dyDescent="0.25">
      <c r="A252" t="s">
        <v>216</v>
      </c>
      <c r="C252" s="34" t="s">
        <v>368</v>
      </c>
      <c r="D252" s="34" t="str">
        <f t="shared" si="6"/>
        <v>LSFOR-2017</v>
      </c>
      <c r="F252" s="34" t="s">
        <v>367</v>
      </c>
      <c r="G252" s="34" t="s">
        <v>367</v>
      </c>
      <c r="H252" s="66">
        <v>35.602776760200001</v>
      </c>
      <c r="I252" s="66">
        <v>-75.853919250800004</v>
      </c>
      <c r="J252" s="51">
        <v>2</v>
      </c>
      <c r="K252" s="51">
        <v>2017</v>
      </c>
      <c r="N252" t="s">
        <v>275</v>
      </c>
      <c r="Q252" s="34" t="s">
        <v>275</v>
      </c>
    </row>
    <row r="253" spans="1:17" x14ac:dyDescent="0.25">
      <c r="A253" t="s">
        <v>216</v>
      </c>
      <c r="C253" s="34" t="s">
        <v>369</v>
      </c>
      <c r="D253" s="34" t="str">
        <f t="shared" si="6"/>
        <v>LSFOR-2004</v>
      </c>
      <c r="F253" s="34" t="s">
        <v>367</v>
      </c>
      <c r="G253" s="34" t="s">
        <v>367</v>
      </c>
      <c r="H253" s="50">
        <v>35.602436892599997</v>
      </c>
      <c r="I253" s="50">
        <v>-75.852433485700004</v>
      </c>
      <c r="J253" s="51">
        <v>1</v>
      </c>
      <c r="K253" s="51">
        <v>2004</v>
      </c>
      <c r="N253" s="34" t="s">
        <v>275</v>
      </c>
      <c r="Q253" s="34" t="s">
        <v>275</v>
      </c>
    </row>
    <row r="254" spans="1:17" x14ac:dyDescent="0.25">
      <c r="A254" t="s">
        <v>216</v>
      </c>
      <c r="C254" s="34" t="s">
        <v>369</v>
      </c>
      <c r="D254" s="34" t="str">
        <f t="shared" si="6"/>
        <v>LSFOR-2017</v>
      </c>
      <c r="F254" s="34" t="s">
        <v>367</v>
      </c>
      <c r="G254" s="34" t="s">
        <v>367</v>
      </c>
      <c r="H254" s="66">
        <v>35.602436892599997</v>
      </c>
      <c r="I254" s="66">
        <v>-75.852433485700004</v>
      </c>
      <c r="J254" s="51">
        <v>2</v>
      </c>
      <c r="K254" s="51">
        <v>2017</v>
      </c>
      <c r="N254" t="s">
        <v>275</v>
      </c>
      <c r="Q254" s="34" t="s">
        <v>275</v>
      </c>
    </row>
    <row r="255" spans="1:17" x14ac:dyDescent="0.25">
      <c r="A255" t="s">
        <v>216</v>
      </c>
      <c r="C255" s="34" t="s">
        <v>370</v>
      </c>
      <c r="D255" s="34" t="str">
        <f t="shared" si="6"/>
        <v>LSFOR-2004</v>
      </c>
      <c r="F255" s="34" t="s">
        <v>367</v>
      </c>
      <c r="G255" s="34" t="s">
        <v>367</v>
      </c>
      <c r="H255" s="50">
        <v>35.601868187299999</v>
      </c>
      <c r="I255" s="50">
        <v>-75.853054669200006</v>
      </c>
      <c r="J255" s="51">
        <v>1</v>
      </c>
      <c r="K255" s="51">
        <v>2004</v>
      </c>
      <c r="N255" s="34" t="s">
        <v>275</v>
      </c>
      <c r="Q255" s="34" t="s">
        <v>275</v>
      </c>
    </row>
    <row r="256" spans="1:17" x14ac:dyDescent="0.25">
      <c r="A256" t="s">
        <v>216</v>
      </c>
      <c r="C256" s="34" t="s">
        <v>370</v>
      </c>
      <c r="D256" s="34" t="str">
        <f t="shared" si="6"/>
        <v>LSFOR-2017</v>
      </c>
      <c r="F256" s="34" t="s">
        <v>367</v>
      </c>
      <c r="G256" s="34" t="s">
        <v>367</v>
      </c>
      <c r="H256" s="66">
        <v>35.601868187299999</v>
      </c>
      <c r="I256" s="66">
        <v>-75.853054669200006</v>
      </c>
      <c r="J256" s="51">
        <v>2</v>
      </c>
      <c r="K256" s="51">
        <v>2017</v>
      </c>
      <c r="N256" t="s">
        <v>275</v>
      </c>
      <c r="Q256" s="34" t="s">
        <v>275</v>
      </c>
    </row>
    <row r="257" spans="1:17" x14ac:dyDescent="0.25">
      <c r="A257" t="s">
        <v>216</v>
      </c>
      <c r="C257" s="34" t="s">
        <v>371</v>
      </c>
      <c r="D257" s="34" t="str">
        <f t="shared" si="6"/>
        <v>LSFOR-2004</v>
      </c>
      <c r="F257" s="34" t="s">
        <v>367</v>
      </c>
      <c r="G257" s="34" t="s">
        <v>367</v>
      </c>
      <c r="H257" s="50">
        <v>35.6010513222</v>
      </c>
      <c r="I257" s="50">
        <v>-75.851063310800001</v>
      </c>
      <c r="J257" s="51">
        <v>1</v>
      </c>
      <c r="K257" s="51">
        <v>2004</v>
      </c>
      <c r="N257" s="34" t="s">
        <v>275</v>
      </c>
      <c r="Q257" s="34" t="s">
        <v>275</v>
      </c>
    </row>
    <row r="258" spans="1:17" x14ac:dyDescent="0.25">
      <c r="A258" t="s">
        <v>216</v>
      </c>
      <c r="C258" s="34" t="s">
        <v>371</v>
      </c>
      <c r="D258" s="34" t="str">
        <f t="shared" si="6"/>
        <v>LSFOR-2017</v>
      </c>
      <c r="F258" s="34" t="s">
        <v>367</v>
      </c>
      <c r="G258" s="34" t="s">
        <v>367</v>
      </c>
      <c r="H258" s="66">
        <v>35.6010513222</v>
      </c>
      <c r="I258" s="66">
        <v>-75.851063310800001</v>
      </c>
      <c r="J258" s="51">
        <v>2</v>
      </c>
      <c r="K258" s="51">
        <v>2017</v>
      </c>
      <c r="N258" t="s">
        <v>275</v>
      </c>
      <c r="Q258" s="34" t="s">
        <v>275</v>
      </c>
    </row>
    <row r="259" spans="1:17" x14ac:dyDescent="0.25">
      <c r="A259" t="s">
        <v>216</v>
      </c>
      <c r="C259" s="34" t="s">
        <v>372</v>
      </c>
      <c r="D259" s="34" t="str">
        <f t="shared" si="6"/>
        <v>LSFOR-2004</v>
      </c>
      <c r="F259" s="34" t="s">
        <v>367</v>
      </c>
      <c r="G259" s="34" t="s">
        <v>367</v>
      </c>
      <c r="H259" s="50">
        <v>35.602237353</v>
      </c>
      <c r="I259" s="50">
        <v>-75.855071974200001</v>
      </c>
      <c r="J259" s="51">
        <v>1</v>
      </c>
      <c r="K259" s="51">
        <v>2004</v>
      </c>
      <c r="N259" s="34" t="s">
        <v>275</v>
      </c>
      <c r="Q259" s="34" t="s">
        <v>275</v>
      </c>
    </row>
    <row r="260" spans="1:17" x14ac:dyDescent="0.25">
      <c r="A260" t="s">
        <v>216</v>
      </c>
      <c r="C260" s="34" t="s">
        <v>372</v>
      </c>
      <c r="D260" s="34" t="str">
        <f t="shared" si="6"/>
        <v>LSFOR-2017</v>
      </c>
      <c r="F260" s="34" t="s">
        <v>367</v>
      </c>
      <c r="G260" s="34" t="s">
        <v>367</v>
      </c>
      <c r="H260" s="66">
        <v>35.602237353</v>
      </c>
      <c r="I260" s="66">
        <v>-75.855071974200001</v>
      </c>
      <c r="J260" s="51">
        <v>2</v>
      </c>
      <c r="K260" s="51">
        <v>2017</v>
      </c>
      <c r="N260" t="s">
        <v>275</v>
      </c>
      <c r="Q260" s="34" t="s">
        <v>275</v>
      </c>
    </row>
    <row r="261" spans="1:17" x14ac:dyDescent="0.25">
      <c r="A261" t="s">
        <v>216</v>
      </c>
      <c r="C261" s="34" t="s">
        <v>373</v>
      </c>
      <c r="D261" s="34" t="str">
        <f t="shared" si="6"/>
        <v>LSFOR-2004</v>
      </c>
      <c r="F261" s="34" t="s">
        <v>367</v>
      </c>
      <c r="G261" s="34" t="s">
        <v>367</v>
      </c>
      <c r="H261" s="50">
        <v>35.601835048200002</v>
      </c>
      <c r="I261" s="50">
        <v>-75.851696150699993</v>
      </c>
      <c r="J261" s="51">
        <v>1</v>
      </c>
      <c r="K261" s="51">
        <v>2004</v>
      </c>
      <c r="N261" s="34" t="s">
        <v>275</v>
      </c>
      <c r="Q261" s="34" t="s">
        <v>275</v>
      </c>
    </row>
    <row r="262" spans="1:17" x14ac:dyDescent="0.25">
      <c r="A262" t="s">
        <v>216</v>
      </c>
      <c r="C262" s="34" t="s">
        <v>373</v>
      </c>
      <c r="D262" s="34" t="str">
        <f t="shared" si="6"/>
        <v>LSFOR-2017</v>
      </c>
      <c r="F262" s="34" t="s">
        <v>367</v>
      </c>
      <c r="G262" s="34" t="s">
        <v>367</v>
      </c>
      <c r="H262" s="66">
        <v>35.601835048200002</v>
      </c>
      <c r="I262" s="66">
        <v>-75.851696150699993</v>
      </c>
      <c r="J262" s="51">
        <v>2</v>
      </c>
      <c r="K262" s="51">
        <v>2017</v>
      </c>
      <c r="N262" t="s">
        <v>275</v>
      </c>
      <c r="Q262" s="34" t="s">
        <v>275</v>
      </c>
    </row>
    <row r="263" spans="1:17" x14ac:dyDescent="0.25">
      <c r="A263" t="s">
        <v>216</v>
      </c>
      <c r="C263" s="34" t="s">
        <v>152</v>
      </c>
      <c r="D263" s="34" t="str">
        <f t="shared" si="6"/>
        <v>LSMAR-2004</v>
      </c>
      <c r="F263" s="34" t="s">
        <v>367</v>
      </c>
      <c r="G263" s="34" t="s">
        <v>367</v>
      </c>
      <c r="H263" s="50">
        <v>35.599482788800003</v>
      </c>
      <c r="I263" s="50">
        <v>-75.854098883600003</v>
      </c>
      <c r="J263" s="51">
        <v>1</v>
      </c>
      <c r="K263" s="51">
        <v>2004</v>
      </c>
      <c r="N263" s="34" t="s">
        <v>278</v>
      </c>
      <c r="Q263" s="34" t="s">
        <v>353</v>
      </c>
    </row>
    <row r="264" spans="1:17" x14ac:dyDescent="0.25">
      <c r="A264" t="s">
        <v>216</v>
      </c>
      <c r="C264" s="34" t="s">
        <v>152</v>
      </c>
      <c r="D264" s="34" t="str">
        <f t="shared" si="6"/>
        <v>LSMAR-2017</v>
      </c>
      <c r="F264" s="34" t="s">
        <v>367</v>
      </c>
      <c r="G264" s="34" t="s">
        <v>367</v>
      </c>
      <c r="H264" s="66">
        <v>35.599482788800003</v>
      </c>
      <c r="I264" s="66">
        <v>-75.854098883600003</v>
      </c>
      <c r="J264" s="51">
        <v>2</v>
      </c>
      <c r="K264" s="51">
        <v>2017</v>
      </c>
      <c r="N264" t="s">
        <v>278</v>
      </c>
      <c r="Q264" s="34" t="s">
        <v>353</v>
      </c>
    </row>
    <row r="265" spans="1:17" x14ac:dyDescent="0.25">
      <c r="A265" t="s">
        <v>216</v>
      </c>
      <c r="C265" s="34" t="s">
        <v>374</v>
      </c>
      <c r="D265" s="34" t="str">
        <f t="shared" si="6"/>
        <v>LSMAR-2004</v>
      </c>
      <c r="F265" s="34" t="s">
        <v>367</v>
      </c>
      <c r="G265" s="34" t="s">
        <v>367</v>
      </c>
      <c r="H265" s="50">
        <v>35.599767332100001</v>
      </c>
      <c r="I265" s="50">
        <v>-75.853146094099998</v>
      </c>
      <c r="J265" s="51">
        <v>1</v>
      </c>
      <c r="K265" s="51">
        <v>2004</v>
      </c>
      <c r="N265" s="34" t="s">
        <v>278</v>
      </c>
      <c r="Q265" s="34" t="s">
        <v>353</v>
      </c>
    </row>
    <row r="266" spans="1:17" x14ac:dyDescent="0.25">
      <c r="A266" t="s">
        <v>216</v>
      </c>
      <c r="C266" s="34" t="s">
        <v>374</v>
      </c>
      <c r="D266" s="34" t="str">
        <f t="shared" si="6"/>
        <v>LSMAR-2017</v>
      </c>
      <c r="F266" s="34" t="s">
        <v>367</v>
      </c>
      <c r="G266" s="34" t="s">
        <v>367</v>
      </c>
      <c r="H266" s="66">
        <v>35.599767332100001</v>
      </c>
      <c r="I266" s="66">
        <v>-75.853146094099998</v>
      </c>
      <c r="J266" s="51">
        <v>2</v>
      </c>
      <c r="K266" s="51">
        <v>2017</v>
      </c>
      <c r="N266" t="s">
        <v>278</v>
      </c>
      <c r="Q266" s="34" t="s">
        <v>353</v>
      </c>
    </row>
    <row r="267" spans="1:17" x14ac:dyDescent="0.25">
      <c r="A267" t="s">
        <v>216</v>
      </c>
      <c r="C267" s="34" t="s">
        <v>375</v>
      </c>
      <c r="D267" s="34" t="str">
        <f t="shared" si="6"/>
        <v>LSMAR-2004</v>
      </c>
      <c r="F267" s="34" t="s">
        <v>367</v>
      </c>
      <c r="G267" s="34" t="s">
        <v>367</v>
      </c>
      <c r="H267" s="50">
        <v>35.600029789899999</v>
      </c>
      <c r="I267" s="50">
        <v>-75.853985868899997</v>
      </c>
      <c r="J267" s="51">
        <v>1</v>
      </c>
      <c r="K267" s="51">
        <v>2004</v>
      </c>
      <c r="N267" s="34" t="s">
        <v>278</v>
      </c>
      <c r="Q267" s="34" t="s">
        <v>353</v>
      </c>
    </row>
    <row r="268" spans="1:17" x14ac:dyDescent="0.25">
      <c r="A268" t="s">
        <v>216</v>
      </c>
      <c r="C268" s="34" t="s">
        <v>375</v>
      </c>
      <c r="D268" s="34" t="str">
        <f t="shared" si="6"/>
        <v>LSMAR-2017</v>
      </c>
      <c r="F268" s="34" t="s">
        <v>367</v>
      </c>
      <c r="G268" s="34" t="s">
        <v>367</v>
      </c>
      <c r="H268" s="66">
        <v>35.600029789899999</v>
      </c>
      <c r="I268" s="66">
        <v>-75.853985868899997</v>
      </c>
      <c r="J268" s="51">
        <v>2</v>
      </c>
      <c r="K268" s="51">
        <v>2017</v>
      </c>
      <c r="N268" t="s">
        <v>278</v>
      </c>
      <c r="Q268" s="34" t="s">
        <v>353</v>
      </c>
    </row>
    <row r="269" spans="1:17" x14ac:dyDescent="0.25">
      <c r="A269" t="s">
        <v>216</v>
      </c>
      <c r="C269" s="34" t="s">
        <v>376</v>
      </c>
      <c r="D269" s="34" t="str">
        <f t="shared" si="6"/>
        <v>LSMAR-2004</v>
      </c>
      <c r="F269" s="34" t="s">
        <v>367</v>
      </c>
      <c r="G269" s="34" t="s">
        <v>367</v>
      </c>
      <c r="H269" s="50">
        <v>35.600611343899999</v>
      </c>
      <c r="I269" s="50">
        <v>-75.855141763700004</v>
      </c>
      <c r="J269" s="51">
        <v>1</v>
      </c>
      <c r="K269" s="51">
        <v>2004</v>
      </c>
      <c r="N269" s="34" t="s">
        <v>278</v>
      </c>
      <c r="Q269" s="34" t="s">
        <v>353</v>
      </c>
    </row>
    <row r="270" spans="1:17" x14ac:dyDescent="0.25">
      <c r="A270" t="s">
        <v>216</v>
      </c>
      <c r="C270" s="34" t="s">
        <v>376</v>
      </c>
      <c r="D270" s="34" t="str">
        <f t="shared" si="6"/>
        <v>LSMAR-2017</v>
      </c>
      <c r="F270" s="34" t="s">
        <v>367</v>
      </c>
      <c r="G270" s="34" t="s">
        <v>367</v>
      </c>
      <c r="H270" s="66">
        <v>35.600611343899999</v>
      </c>
      <c r="I270" s="66">
        <v>-75.855141763700004</v>
      </c>
      <c r="J270" s="51">
        <v>2</v>
      </c>
      <c r="K270" s="51">
        <v>2017</v>
      </c>
      <c r="N270" t="s">
        <v>278</v>
      </c>
      <c r="Q270" s="34" t="s">
        <v>353</v>
      </c>
    </row>
    <row r="271" spans="1:17" x14ac:dyDescent="0.25">
      <c r="A271" t="s">
        <v>216</v>
      </c>
      <c r="C271" s="34" t="s">
        <v>377</v>
      </c>
      <c r="D271" s="34" t="str">
        <f t="shared" ref="D271:D302" si="7">CONCATENATE((LEFT(C271,5)),"-",K271)</f>
        <v>LSMAR-2004</v>
      </c>
      <c r="F271" s="34" t="s">
        <v>367</v>
      </c>
      <c r="G271" s="34" t="s">
        <v>367</v>
      </c>
      <c r="H271" s="50">
        <v>35.599051235600001</v>
      </c>
      <c r="I271" s="50">
        <v>-75.854073718199999</v>
      </c>
      <c r="J271" s="51">
        <v>1</v>
      </c>
      <c r="K271" s="51">
        <v>2004</v>
      </c>
      <c r="N271" s="34" t="s">
        <v>278</v>
      </c>
      <c r="Q271" s="34" t="s">
        <v>353</v>
      </c>
    </row>
    <row r="272" spans="1:17" x14ac:dyDescent="0.25">
      <c r="A272" t="s">
        <v>216</v>
      </c>
      <c r="C272" s="34" t="s">
        <v>377</v>
      </c>
      <c r="D272" s="34" t="str">
        <f t="shared" si="7"/>
        <v>LSMAR-2017</v>
      </c>
      <c r="F272" s="34" t="s">
        <v>367</v>
      </c>
      <c r="G272" s="34" t="s">
        <v>367</v>
      </c>
      <c r="H272" s="66">
        <v>35.599051235600001</v>
      </c>
      <c r="I272" s="66">
        <v>-75.854073718199999</v>
      </c>
      <c r="J272" s="51">
        <v>2</v>
      </c>
      <c r="K272" s="51">
        <v>2017</v>
      </c>
      <c r="N272" t="s">
        <v>278</v>
      </c>
      <c r="Q272" s="34" t="s">
        <v>353</v>
      </c>
    </row>
    <row r="273" spans="1:17" x14ac:dyDescent="0.25">
      <c r="A273" t="s">
        <v>216</v>
      </c>
      <c r="C273" s="34" t="s">
        <v>378</v>
      </c>
      <c r="D273" s="34" t="str">
        <f t="shared" si="7"/>
        <v>LSMAR-2004</v>
      </c>
      <c r="F273" s="34" t="s">
        <v>367</v>
      </c>
      <c r="G273" s="34" t="s">
        <v>367</v>
      </c>
      <c r="H273" s="50">
        <v>35.599610870900001</v>
      </c>
      <c r="I273" s="50">
        <v>-75.854629501900007</v>
      </c>
      <c r="J273" s="51">
        <v>1</v>
      </c>
      <c r="K273" s="51">
        <v>2004</v>
      </c>
      <c r="N273" s="34" t="s">
        <v>278</v>
      </c>
      <c r="Q273" s="34" t="s">
        <v>353</v>
      </c>
    </row>
    <row r="274" spans="1:17" x14ac:dyDescent="0.25">
      <c r="A274" t="s">
        <v>216</v>
      </c>
      <c r="C274" s="34" t="s">
        <v>378</v>
      </c>
      <c r="D274" s="34" t="str">
        <f t="shared" si="7"/>
        <v>LSMAR-2017</v>
      </c>
      <c r="F274" s="34" t="s">
        <v>367</v>
      </c>
      <c r="G274" s="34" t="s">
        <v>367</v>
      </c>
      <c r="H274" s="66">
        <v>35.599610870900001</v>
      </c>
      <c r="I274" s="66">
        <v>-75.854629501900007</v>
      </c>
      <c r="J274" s="51">
        <v>2</v>
      </c>
      <c r="K274" s="51">
        <v>2017</v>
      </c>
      <c r="N274" t="s">
        <v>278</v>
      </c>
      <c r="Q274" s="34" t="s">
        <v>353</v>
      </c>
    </row>
    <row r="275" spans="1:17" x14ac:dyDescent="0.25">
      <c r="A275" t="s">
        <v>216</v>
      </c>
      <c r="B275"/>
      <c r="C275" s="34" t="s">
        <v>379</v>
      </c>
      <c r="D275" s="34" t="str">
        <f t="shared" si="7"/>
        <v>LSMAR-2004</v>
      </c>
      <c r="E275"/>
      <c r="F275" t="s">
        <v>367</v>
      </c>
      <c r="G275" t="s">
        <v>367</v>
      </c>
      <c r="H275" s="50">
        <v>35.5998972079</v>
      </c>
      <c r="I275" s="50">
        <v>-75.854674141900006</v>
      </c>
      <c r="J275" s="51">
        <v>1</v>
      </c>
      <c r="K275" s="51">
        <v>2004</v>
      </c>
      <c r="N275" t="s">
        <v>278</v>
      </c>
      <c r="Q275" t="s">
        <v>353</v>
      </c>
    </row>
    <row r="276" spans="1:17" x14ac:dyDescent="0.25">
      <c r="A276" t="s">
        <v>216</v>
      </c>
      <c r="C276" s="34" t="s">
        <v>379</v>
      </c>
      <c r="D276" s="34" t="str">
        <f t="shared" si="7"/>
        <v>LSMAR-2017</v>
      </c>
      <c r="F276" s="34" t="s">
        <v>367</v>
      </c>
      <c r="G276" s="34" t="s">
        <v>367</v>
      </c>
      <c r="H276" s="66">
        <v>35.5998972079</v>
      </c>
      <c r="I276" s="66">
        <v>-75.854674141900006</v>
      </c>
      <c r="J276" s="51">
        <v>2</v>
      </c>
      <c r="K276" s="51">
        <v>2017</v>
      </c>
      <c r="N276" t="s">
        <v>278</v>
      </c>
      <c r="Q276" s="34" t="s">
        <v>353</v>
      </c>
    </row>
    <row r="277" spans="1:17" x14ac:dyDescent="0.25">
      <c r="A277" t="s">
        <v>216</v>
      </c>
      <c r="B277"/>
      <c r="C277" s="34" t="s">
        <v>153</v>
      </c>
      <c r="D277" s="34" t="str">
        <f t="shared" si="7"/>
        <v>LSTRA-2004</v>
      </c>
      <c r="E277"/>
      <c r="F277" t="s">
        <v>367</v>
      </c>
      <c r="G277" t="s">
        <v>367</v>
      </c>
      <c r="H277" s="50">
        <v>35.601779283799999</v>
      </c>
      <c r="I277" s="50">
        <v>-75.855339783999995</v>
      </c>
      <c r="J277" s="51">
        <v>1</v>
      </c>
      <c r="K277" s="51">
        <v>2004</v>
      </c>
      <c r="N277" t="s">
        <v>360</v>
      </c>
      <c r="Q277" t="s">
        <v>360</v>
      </c>
    </row>
    <row r="278" spans="1:17" x14ac:dyDescent="0.25">
      <c r="A278" t="s">
        <v>216</v>
      </c>
      <c r="C278" s="34" t="s">
        <v>153</v>
      </c>
      <c r="D278" s="34" t="str">
        <f t="shared" si="7"/>
        <v>LSTRA-2017</v>
      </c>
      <c r="F278" s="34" t="s">
        <v>367</v>
      </c>
      <c r="G278" s="34" t="s">
        <v>367</v>
      </c>
      <c r="H278" s="66">
        <v>35.601779283799999</v>
      </c>
      <c r="I278" s="66">
        <v>-75.855339783999995</v>
      </c>
      <c r="J278" s="51">
        <v>2</v>
      </c>
      <c r="K278" s="51">
        <v>2017</v>
      </c>
      <c r="N278" t="s">
        <v>360</v>
      </c>
      <c r="Q278" s="34" t="s">
        <v>360</v>
      </c>
    </row>
    <row r="279" spans="1:17" x14ac:dyDescent="0.25">
      <c r="A279" t="s">
        <v>216</v>
      </c>
      <c r="B279"/>
      <c r="C279" s="34" t="s">
        <v>380</v>
      </c>
      <c r="D279" s="34" t="str">
        <f t="shared" si="7"/>
        <v>LSTRA-2004</v>
      </c>
      <c r="E279"/>
      <c r="F279" t="s">
        <v>367</v>
      </c>
      <c r="G279" t="s">
        <v>367</v>
      </c>
      <c r="H279" s="50">
        <v>35.600693424699998</v>
      </c>
      <c r="I279" s="50">
        <v>-75.852360679499995</v>
      </c>
      <c r="J279" s="51">
        <v>1</v>
      </c>
      <c r="K279" s="51">
        <v>2004</v>
      </c>
      <c r="N279" t="s">
        <v>360</v>
      </c>
      <c r="Q279" t="s">
        <v>360</v>
      </c>
    </row>
    <row r="280" spans="1:17" x14ac:dyDescent="0.25">
      <c r="A280" t="s">
        <v>216</v>
      </c>
      <c r="C280" s="34" t="s">
        <v>380</v>
      </c>
      <c r="D280" s="34" t="str">
        <f t="shared" si="7"/>
        <v>LSTRA-2017</v>
      </c>
      <c r="F280" s="34" t="s">
        <v>367</v>
      </c>
      <c r="G280" s="34" t="s">
        <v>367</v>
      </c>
      <c r="H280" s="66">
        <v>35.600693424699998</v>
      </c>
      <c r="I280" s="66">
        <v>-75.852360679499995</v>
      </c>
      <c r="J280" s="51">
        <v>2</v>
      </c>
      <c r="K280" s="51">
        <v>2017</v>
      </c>
      <c r="N280" t="s">
        <v>360</v>
      </c>
      <c r="Q280" s="34" t="s">
        <v>360</v>
      </c>
    </row>
    <row r="281" spans="1:17" x14ac:dyDescent="0.25">
      <c r="A281" t="s">
        <v>216</v>
      </c>
      <c r="B281"/>
      <c r="C281" s="34" t="s">
        <v>381</v>
      </c>
      <c r="D281" s="34" t="str">
        <f t="shared" si="7"/>
        <v>LSTRA-2004</v>
      </c>
      <c r="E281"/>
      <c r="F281" t="s">
        <v>367</v>
      </c>
      <c r="G281" t="s">
        <v>367</v>
      </c>
      <c r="H281" s="50">
        <v>35.601242857499997</v>
      </c>
      <c r="I281" s="50">
        <v>-75.854532130500004</v>
      </c>
      <c r="J281" s="51">
        <v>1</v>
      </c>
      <c r="K281" s="51">
        <v>2004</v>
      </c>
      <c r="N281" t="s">
        <v>360</v>
      </c>
      <c r="Q281" t="s">
        <v>360</v>
      </c>
    </row>
    <row r="282" spans="1:17" x14ac:dyDescent="0.25">
      <c r="A282" t="s">
        <v>216</v>
      </c>
      <c r="C282" s="34" t="s">
        <v>381</v>
      </c>
      <c r="D282" s="34" t="str">
        <f t="shared" si="7"/>
        <v>LSTRA-2017</v>
      </c>
      <c r="F282" s="34" t="s">
        <v>367</v>
      </c>
      <c r="G282" s="34" t="s">
        <v>367</v>
      </c>
      <c r="H282" s="66">
        <v>35.601242857499997</v>
      </c>
      <c r="I282" s="66">
        <v>-75.854532130500004</v>
      </c>
      <c r="J282" s="51">
        <v>2</v>
      </c>
      <c r="K282" s="51">
        <v>2017</v>
      </c>
      <c r="N282" t="s">
        <v>360</v>
      </c>
      <c r="Q282" s="34" t="s">
        <v>360</v>
      </c>
    </row>
    <row r="283" spans="1:17" x14ac:dyDescent="0.25">
      <c r="A283" t="s">
        <v>216</v>
      </c>
      <c r="B283"/>
      <c r="C283" s="34" t="s">
        <v>382</v>
      </c>
      <c r="D283" s="34" t="str">
        <f t="shared" si="7"/>
        <v>LSTRA-2004</v>
      </c>
      <c r="E283"/>
      <c r="F283" t="s">
        <v>367</v>
      </c>
      <c r="G283" t="s">
        <v>367</v>
      </c>
      <c r="H283" s="50">
        <v>35.6007498138</v>
      </c>
      <c r="I283" s="50">
        <v>-75.853155276400003</v>
      </c>
      <c r="J283" s="51">
        <v>1</v>
      </c>
      <c r="K283" s="51">
        <v>2004</v>
      </c>
      <c r="N283" t="s">
        <v>360</v>
      </c>
      <c r="Q283" t="s">
        <v>360</v>
      </c>
    </row>
    <row r="284" spans="1:17" x14ac:dyDescent="0.25">
      <c r="A284" t="s">
        <v>216</v>
      </c>
      <c r="C284" s="34" t="s">
        <v>382</v>
      </c>
      <c r="D284" s="34" t="str">
        <f t="shared" si="7"/>
        <v>LSTRA-2017</v>
      </c>
      <c r="F284" s="34" t="s">
        <v>367</v>
      </c>
      <c r="G284" s="34" t="s">
        <v>367</v>
      </c>
      <c r="H284" s="66">
        <v>35.6007498138</v>
      </c>
      <c r="I284" s="66">
        <v>-75.853155276400003</v>
      </c>
      <c r="J284" s="51">
        <v>2</v>
      </c>
      <c r="K284" s="51">
        <v>2017</v>
      </c>
      <c r="N284" t="s">
        <v>360</v>
      </c>
      <c r="Q284" s="34" t="s">
        <v>360</v>
      </c>
    </row>
    <row r="285" spans="1:17" x14ac:dyDescent="0.25">
      <c r="A285" t="s">
        <v>216</v>
      </c>
      <c r="B285"/>
      <c r="C285" s="34" t="s">
        <v>383</v>
      </c>
      <c r="D285" s="34" t="str">
        <f t="shared" si="7"/>
        <v>LSTRA-2004</v>
      </c>
      <c r="E285"/>
      <c r="F285" t="s">
        <v>367</v>
      </c>
      <c r="G285" t="s">
        <v>367</v>
      </c>
      <c r="H285" s="50">
        <v>35.601546562400003</v>
      </c>
      <c r="I285" s="50">
        <v>-75.854735229599996</v>
      </c>
      <c r="J285" s="51">
        <v>1</v>
      </c>
      <c r="K285" s="51">
        <v>2004</v>
      </c>
      <c r="N285" t="s">
        <v>360</v>
      </c>
      <c r="Q285" t="s">
        <v>360</v>
      </c>
    </row>
    <row r="286" spans="1:17" x14ac:dyDescent="0.25">
      <c r="A286" t="s">
        <v>216</v>
      </c>
      <c r="C286" s="34" t="s">
        <v>383</v>
      </c>
      <c r="D286" s="34" t="str">
        <f t="shared" si="7"/>
        <v>LSTRA-2017</v>
      </c>
      <c r="F286" s="34" t="s">
        <v>367</v>
      </c>
      <c r="G286" s="34" t="s">
        <v>367</v>
      </c>
      <c r="H286" s="66">
        <v>35.601546562400003</v>
      </c>
      <c r="I286" s="66">
        <v>-75.854735229599996</v>
      </c>
      <c r="J286" s="51">
        <v>2</v>
      </c>
      <c r="K286" s="51">
        <v>2017</v>
      </c>
      <c r="N286" t="s">
        <v>360</v>
      </c>
      <c r="Q286" s="34" t="s">
        <v>360</v>
      </c>
    </row>
    <row r="287" spans="1:17" x14ac:dyDescent="0.25">
      <c r="A287" t="s">
        <v>216</v>
      </c>
      <c r="B287"/>
      <c r="C287" s="34" t="s">
        <v>384</v>
      </c>
      <c r="D287" s="34" t="str">
        <f t="shared" si="7"/>
        <v>LSTRA-2004</v>
      </c>
      <c r="E287"/>
      <c r="F287" t="s">
        <v>367</v>
      </c>
      <c r="G287" t="s">
        <v>367</v>
      </c>
      <c r="H287" s="50">
        <v>35.600574430899997</v>
      </c>
      <c r="I287" s="50">
        <v>-75.853778440799999</v>
      </c>
      <c r="J287" s="51">
        <v>1</v>
      </c>
      <c r="K287" s="51">
        <v>2004</v>
      </c>
      <c r="N287" t="s">
        <v>360</v>
      </c>
      <c r="Q287" t="s">
        <v>360</v>
      </c>
    </row>
    <row r="288" spans="1:17" x14ac:dyDescent="0.25">
      <c r="A288" t="s">
        <v>216</v>
      </c>
      <c r="C288" s="34" t="s">
        <v>384</v>
      </c>
      <c r="D288" s="34" t="str">
        <f t="shared" si="7"/>
        <v>LSTRA-2017</v>
      </c>
      <c r="F288" s="34" t="s">
        <v>367</v>
      </c>
      <c r="G288" s="34" t="s">
        <v>367</v>
      </c>
      <c r="H288" s="66">
        <v>35.600574430899997</v>
      </c>
      <c r="I288" s="66">
        <v>-75.853778440799999</v>
      </c>
      <c r="J288" s="51">
        <v>2</v>
      </c>
      <c r="K288" s="51">
        <v>2017</v>
      </c>
      <c r="N288" t="s">
        <v>360</v>
      </c>
      <c r="Q288" s="34" t="s">
        <v>360</v>
      </c>
    </row>
    <row r="289" spans="1:17" x14ac:dyDescent="0.25">
      <c r="A289" t="s">
        <v>216</v>
      </c>
      <c r="B289"/>
      <c r="C289" s="34" t="s">
        <v>385</v>
      </c>
      <c r="D289" s="34" t="str">
        <f t="shared" si="7"/>
        <v>LSTRA-2004</v>
      </c>
      <c r="E289"/>
      <c r="F289" t="s">
        <v>367</v>
      </c>
      <c r="G289" t="s">
        <v>367</v>
      </c>
      <c r="H289" s="50">
        <v>35.6011023911</v>
      </c>
      <c r="I289" s="50">
        <v>-75.853465259700002</v>
      </c>
      <c r="J289" s="51">
        <v>1</v>
      </c>
      <c r="K289" s="51">
        <v>2004</v>
      </c>
      <c r="N289" t="s">
        <v>360</v>
      </c>
      <c r="Q289" t="s">
        <v>360</v>
      </c>
    </row>
    <row r="290" spans="1:17" x14ac:dyDescent="0.25">
      <c r="A290" t="s">
        <v>216</v>
      </c>
      <c r="C290" s="34" t="s">
        <v>385</v>
      </c>
      <c r="D290" s="34" t="str">
        <f t="shared" si="7"/>
        <v>LSTRA-2017</v>
      </c>
      <c r="F290" s="34" t="s">
        <v>367</v>
      </c>
      <c r="G290" s="34" t="s">
        <v>367</v>
      </c>
      <c r="H290" s="66">
        <v>35.6011023911</v>
      </c>
      <c r="I290" s="66">
        <v>-75.853465259700002</v>
      </c>
      <c r="J290" s="51">
        <v>2</v>
      </c>
      <c r="K290" s="51">
        <v>2017</v>
      </c>
      <c r="N290" t="s">
        <v>360</v>
      </c>
      <c r="Q290" s="34" t="s">
        <v>360</v>
      </c>
    </row>
    <row r="291" spans="1:17" x14ac:dyDescent="0.25">
      <c r="A291" t="s">
        <v>216</v>
      </c>
      <c r="B291"/>
      <c r="C291" s="34" t="s">
        <v>154</v>
      </c>
      <c r="D291" s="34" t="str">
        <f t="shared" si="7"/>
        <v>MAFOR-2004</v>
      </c>
      <c r="E291"/>
      <c r="F291" t="s">
        <v>386</v>
      </c>
      <c r="G291" t="s">
        <v>386</v>
      </c>
      <c r="H291" s="50">
        <v>35.941931558999997</v>
      </c>
      <c r="I291" s="50">
        <v>-75.821201092600006</v>
      </c>
      <c r="J291" s="51">
        <v>1</v>
      </c>
      <c r="K291" s="51">
        <v>2004</v>
      </c>
      <c r="N291" t="s">
        <v>275</v>
      </c>
      <c r="Q291" t="s">
        <v>275</v>
      </c>
    </row>
    <row r="292" spans="1:17" x14ac:dyDescent="0.25">
      <c r="A292" t="s">
        <v>216</v>
      </c>
      <c r="C292" s="34" t="s">
        <v>154</v>
      </c>
      <c r="D292" s="34" t="str">
        <f t="shared" si="7"/>
        <v>MAFOR-2016</v>
      </c>
      <c r="F292" s="34" t="s">
        <v>386</v>
      </c>
      <c r="G292" s="34" t="s">
        <v>386</v>
      </c>
      <c r="H292" s="66">
        <v>35.941931558999997</v>
      </c>
      <c r="I292" s="66">
        <v>-75.821201092600006</v>
      </c>
      <c r="J292" s="51">
        <v>2</v>
      </c>
      <c r="K292" s="51">
        <v>2016</v>
      </c>
      <c r="N292" t="s">
        <v>275</v>
      </c>
      <c r="Q292" s="34" t="s">
        <v>275</v>
      </c>
    </row>
    <row r="293" spans="1:17" x14ac:dyDescent="0.25">
      <c r="A293" t="s">
        <v>216</v>
      </c>
      <c r="B293"/>
      <c r="C293" s="34" t="s">
        <v>387</v>
      </c>
      <c r="D293" s="34" t="str">
        <f t="shared" si="7"/>
        <v>MAFOR-2004</v>
      </c>
      <c r="E293"/>
      <c r="F293" t="s">
        <v>386</v>
      </c>
      <c r="G293" t="s">
        <v>386</v>
      </c>
      <c r="H293" s="50">
        <v>35.945236092999998</v>
      </c>
      <c r="I293" s="50">
        <v>-75.8245264034</v>
      </c>
      <c r="J293" s="51">
        <v>1</v>
      </c>
      <c r="K293" s="51">
        <v>2004</v>
      </c>
      <c r="N293" t="s">
        <v>275</v>
      </c>
      <c r="Q293" t="s">
        <v>275</v>
      </c>
    </row>
    <row r="294" spans="1:17" x14ac:dyDescent="0.25">
      <c r="A294" t="s">
        <v>216</v>
      </c>
      <c r="C294" s="34" t="s">
        <v>387</v>
      </c>
      <c r="D294" s="34" t="str">
        <f t="shared" si="7"/>
        <v>MAFOR-2016</v>
      </c>
      <c r="F294" s="34" t="s">
        <v>386</v>
      </c>
      <c r="G294" s="34" t="s">
        <v>386</v>
      </c>
      <c r="H294" s="66">
        <v>35.945236092999998</v>
      </c>
      <c r="I294" s="66">
        <v>-75.8245264034</v>
      </c>
      <c r="J294" s="51">
        <v>2</v>
      </c>
      <c r="K294" s="51">
        <v>2016</v>
      </c>
      <c r="N294" t="s">
        <v>275</v>
      </c>
      <c r="Q294" s="34" t="s">
        <v>275</v>
      </c>
    </row>
    <row r="295" spans="1:17" x14ac:dyDescent="0.25">
      <c r="A295" t="s">
        <v>216</v>
      </c>
      <c r="B295"/>
      <c r="C295" s="34" t="s">
        <v>388</v>
      </c>
      <c r="D295" s="34" t="str">
        <f t="shared" si="7"/>
        <v>MAFOR-2004</v>
      </c>
      <c r="E295"/>
      <c r="F295" t="s">
        <v>386</v>
      </c>
      <c r="G295" t="s">
        <v>386</v>
      </c>
      <c r="H295" s="50">
        <v>35.944381391199997</v>
      </c>
      <c r="I295" s="50">
        <v>-75.824799746400004</v>
      </c>
      <c r="J295" s="51">
        <v>1</v>
      </c>
      <c r="K295" s="51">
        <v>2004</v>
      </c>
      <c r="N295" t="s">
        <v>275</v>
      </c>
      <c r="Q295" t="s">
        <v>275</v>
      </c>
    </row>
    <row r="296" spans="1:17" x14ac:dyDescent="0.25">
      <c r="A296" t="s">
        <v>216</v>
      </c>
      <c r="C296" s="34" t="s">
        <v>388</v>
      </c>
      <c r="D296" s="34" t="str">
        <f t="shared" si="7"/>
        <v>MAFOR-2016</v>
      </c>
      <c r="F296" s="34" t="s">
        <v>386</v>
      </c>
      <c r="G296" s="34" t="s">
        <v>386</v>
      </c>
      <c r="H296" s="66">
        <v>35.944381391199997</v>
      </c>
      <c r="I296" s="66">
        <v>-75.824799746400004</v>
      </c>
      <c r="J296" s="51">
        <v>2</v>
      </c>
      <c r="K296" s="51">
        <v>2016</v>
      </c>
      <c r="N296" t="s">
        <v>275</v>
      </c>
      <c r="Q296" s="34" t="s">
        <v>275</v>
      </c>
    </row>
    <row r="297" spans="1:17" x14ac:dyDescent="0.25">
      <c r="A297" t="s">
        <v>216</v>
      </c>
      <c r="B297"/>
      <c r="C297" s="34" t="s">
        <v>389</v>
      </c>
      <c r="D297" s="34" t="str">
        <f t="shared" si="7"/>
        <v>MAFOR-2004</v>
      </c>
      <c r="E297"/>
      <c r="F297" t="s">
        <v>386</v>
      </c>
      <c r="G297" t="s">
        <v>386</v>
      </c>
      <c r="H297" s="50">
        <v>35.940875997500001</v>
      </c>
      <c r="I297" s="50">
        <v>-75.820384086199994</v>
      </c>
      <c r="J297" s="51">
        <v>1</v>
      </c>
      <c r="K297" s="51">
        <v>2004</v>
      </c>
      <c r="N297" t="s">
        <v>275</v>
      </c>
      <c r="Q297" t="s">
        <v>275</v>
      </c>
    </row>
    <row r="298" spans="1:17" x14ac:dyDescent="0.25">
      <c r="A298" t="s">
        <v>216</v>
      </c>
      <c r="C298" s="34" t="s">
        <v>389</v>
      </c>
      <c r="D298" s="34" t="str">
        <f t="shared" si="7"/>
        <v>MAFOR-2016</v>
      </c>
      <c r="F298" s="34" t="s">
        <v>386</v>
      </c>
      <c r="G298" s="34" t="s">
        <v>386</v>
      </c>
      <c r="H298" s="66">
        <v>35.940875997500001</v>
      </c>
      <c r="I298" s="66">
        <v>-75.820384086199994</v>
      </c>
      <c r="J298" s="51">
        <v>2</v>
      </c>
      <c r="K298" s="51">
        <v>2016</v>
      </c>
      <c r="N298" t="s">
        <v>275</v>
      </c>
      <c r="Q298" s="34" t="s">
        <v>275</v>
      </c>
    </row>
    <row r="299" spans="1:17" x14ac:dyDescent="0.25">
      <c r="A299" t="s">
        <v>216</v>
      </c>
      <c r="B299"/>
      <c r="C299" s="34" t="s">
        <v>390</v>
      </c>
      <c r="D299" s="34" t="str">
        <f t="shared" si="7"/>
        <v>MAFOR-2004</v>
      </c>
      <c r="E299"/>
      <c r="F299" t="s">
        <v>386</v>
      </c>
      <c r="G299" t="s">
        <v>386</v>
      </c>
      <c r="H299" s="50">
        <v>35.942601565099999</v>
      </c>
      <c r="I299" s="50">
        <v>-75.821849475899995</v>
      </c>
      <c r="J299" s="51">
        <v>1</v>
      </c>
      <c r="K299" s="51">
        <v>2004</v>
      </c>
      <c r="N299" t="s">
        <v>275</v>
      </c>
      <c r="Q299" t="s">
        <v>275</v>
      </c>
    </row>
    <row r="300" spans="1:17" x14ac:dyDescent="0.25">
      <c r="A300" t="s">
        <v>216</v>
      </c>
      <c r="C300" s="34" t="s">
        <v>390</v>
      </c>
      <c r="D300" s="34" t="str">
        <f t="shared" si="7"/>
        <v>MAFOR-2016</v>
      </c>
      <c r="F300" s="34" t="s">
        <v>386</v>
      </c>
      <c r="G300" s="34" t="s">
        <v>386</v>
      </c>
      <c r="H300" s="66">
        <v>35.942601565099999</v>
      </c>
      <c r="I300" s="66">
        <v>-75.821849475899995</v>
      </c>
      <c r="J300" s="51">
        <v>2</v>
      </c>
      <c r="K300" s="51">
        <v>2016</v>
      </c>
      <c r="N300" t="s">
        <v>275</v>
      </c>
      <c r="Q300" s="34" t="s">
        <v>275</v>
      </c>
    </row>
    <row r="301" spans="1:17" x14ac:dyDescent="0.25">
      <c r="A301" t="s">
        <v>216</v>
      </c>
      <c r="B301"/>
      <c r="C301" s="34" t="s">
        <v>391</v>
      </c>
      <c r="D301" s="34" t="str">
        <f t="shared" si="7"/>
        <v>MAFOR-2004</v>
      </c>
      <c r="E301"/>
      <c r="F301" t="s">
        <v>386</v>
      </c>
      <c r="G301" t="s">
        <v>386</v>
      </c>
      <c r="H301" s="50">
        <v>35.943130080700001</v>
      </c>
      <c r="I301" s="50">
        <v>-75.821744605700005</v>
      </c>
      <c r="J301" s="51">
        <v>1</v>
      </c>
      <c r="K301" s="51">
        <v>2004</v>
      </c>
      <c r="N301" t="s">
        <v>275</v>
      </c>
      <c r="Q301" t="s">
        <v>275</v>
      </c>
    </row>
    <row r="302" spans="1:17" x14ac:dyDescent="0.25">
      <c r="A302" t="s">
        <v>216</v>
      </c>
      <c r="C302" s="34" t="s">
        <v>391</v>
      </c>
      <c r="D302" s="34" t="str">
        <f t="shared" si="7"/>
        <v>MAFOR-2016</v>
      </c>
      <c r="F302" s="34" t="s">
        <v>386</v>
      </c>
      <c r="G302" s="34" t="s">
        <v>386</v>
      </c>
      <c r="H302" s="66">
        <v>35.943130080700001</v>
      </c>
      <c r="I302" s="66">
        <v>-75.821744605700005</v>
      </c>
      <c r="J302" s="51">
        <v>2</v>
      </c>
      <c r="K302" s="51">
        <v>2016</v>
      </c>
      <c r="N302" t="s">
        <v>275</v>
      </c>
      <c r="Q302" s="34" t="s">
        <v>275</v>
      </c>
    </row>
    <row r="303" spans="1:17" x14ac:dyDescent="0.25">
      <c r="A303" t="s">
        <v>216</v>
      </c>
      <c r="B303"/>
      <c r="C303" s="34" t="s">
        <v>392</v>
      </c>
      <c r="D303" s="34" t="str">
        <f t="shared" ref="D303:D334" si="8">CONCATENATE((LEFT(C303,5)),"-",K303)</f>
        <v>MAFOR-2004</v>
      </c>
      <c r="E303"/>
      <c r="F303" t="s">
        <v>386</v>
      </c>
      <c r="G303" t="s">
        <v>386</v>
      </c>
      <c r="H303" s="50">
        <v>35.943909308400002</v>
      </c>
      <c r="I303" s="50">
        <v>-75.822122002300006</v>
      </c>
      <c r="J303" s="51">
        <v>1</v>
      </c>
      <c r="K303" s="51">
        <v>2004</v>
      </c>
      <c r="N303" t="s">
        <v>275</v>
      </c>
      <c r="Q303" t="s">
        <v>275</v>
      </c>
    </row>
    <row r="304" spans="1:17" x14ac:dyDescent="0.25">
      <c r="A304" t="s">
        <v>216</v>
      </c>
      <c r="C304" s="34" t="s">
        <v>392</v>
      </c>
      <c r="D304" s="34" t="str">
        <f t="shared" si="8"/>
        <v>MAFOR-2016</v>
      </c>
      <c r="F304" s="34" t="s">
        <v>386</v>
      </c>
      <c r="G304" s="34" t="s">
        <v>386</v>
      </c>
      <c r="H304" s="66">
        <v>35.943909308400002</v>
      </c>
      <c r="I304" s="66">
        <v>-75.822122002300006</v>
      </c>
      <c r="J304" s="51">
        <v>2</v>
      </c>
      <c r="K304" s="51">
        <v>2016</v>
      </c>
      <c r="N304" t="s">
        <v>275</v>
      </c>
      <c r="Q304" s="34" t="s">
        <v>275</v>
      </c>
    </row>
    <row r="305" spans="1:17" x14ac:dyDescent="0.25">
      <c r="A305" t="s">
        <v>216</v>
      </c>
      <c r="B305"/>
      <c r="C305" s="34" t="s">
        <v>155</v>
      </c>
      <c r="D305" s="34" t="str">
        <f t="shared" si="8"/>
        <v>MAMAR-2004</v>
      </c>
      <c r="E305"/>
      <c r="F305" t="s">
        <v>386</v>
      </c>
      <c r="G305" t="s">
        <v>386</v>
      </c>
      <c r="H305" s="50">
        <v>35.959731313600003</v>
      </c>
      <c r="I305" s="50">
        <v>-75.818658420299997</v>
      </c>
      <c r="J305" s="51">
        <v>1</v>
      </c>
      <c r="K305" s="51">
        <v>2004</v>
      </c>
      <c r="N305" t="s">
        <v>278</v>
      </c>
      <c r="Q305" t="s">
        <v>353</v>
      </c>
    </row>
    <row r="306" spans="1:17" x14ac:dyDescent="0.25">
      <c r="A306" t="s">
        <v>216</v>
      </c>
      <c r="C306" s="34" t="s">
        <v>155</v>
      </c>
      <c r="D306" s="34" t="str">
        <f t="shared" si="8"/>
        <v>MAMAR-2016</v>
      </c>
      <c r="F306" s="34" t="s">
        <v>386</v>
      </c>
      <c r="G306" s="34" t="s">
        <v>386</v>
      </c>
      <c r="H306" s="66">
        <v>35.959731313600003</v>
      </c>
      <c r="I306" s="66">
        <v>-75.818658420299997</v>
      </c>
      <c r="J306" s="51">
        <v>2</v>
      </c>
      <c r="K306" s="51">
        <v>2016</v>
      </c>
      <c r="N306" t="s">
        <v>278</v>
      </c>
      <c r="Q306" s="34" t="s">
        <v>353</v>
      </c>
    </row>
    <row r="307" spans="1:17" x14ac:dyDescent="0.25">
      <c r="A307" t="s">
        <v>216</v>
      </c>
      <c r="B307"/>
      <c r="C307" s="34" t="s">
        <v>393</v>
      </c>
      <c r="D307" s="34" t="str">
        <f t="shared" si="8"/>
        <v>MAMAR-2004</v>
      </c>
      <c r="E307"/>
      <c r="F307" t="s">
        <v>386</v>
      </c>
      <c r="G307" t="s">
        <v>386</v>
      </c>
      <c r="H307" s="50">
        <v>35.959240763499999</v>
      </c>
      <c r="I307" s="50">
        <v>-75.819425608100005</v>
      </c>
      <c r="J307" s="51">
        <v>1</v>
      </c>
      <c r="K307" s="51">
        <v>2004</v>
      </c>
      <c r="N307" t="s">
        <v>278</v>
      </c>
      <c r="Q307" t="s">
        <v>353</v>
      </c>
    </row>
    <row r="308" spans="1:17" x14ac:dyDescent="0.25">
      <c r="A308" t="s">
        <v>216</v>
      </c>
      <c r="C308" s="34" t="s">
        <v>393</v>
      </c>
      <c r="D308" s="34" t="str">
        <f t="shared" si="8"/>
        <v>MAMAR-2016</v>
      </c>
      <c r="F308" s="34" t="s">
        <v>386</v>
      </c>
      <c r="G308" s="34" t="s">
        <v>386</v>
      </c>
      <c r="H308" s="66">
        <v>35.959240763499999</v>
      </c>
      <c r="I308" s="66">
        <v>-75.819425608100005</v>
      </c>
      <c r="J308" s="51">
        <v>2</v>
      </c>
      <c r="K308" s="51">
        <v>2016</v>
      </c>
      <c r="N308" t="s">
        <v>278</v>
      </c>
      <c r="Q308" s="34" t="s">
        <v>353</v>
      </c>
    </row>
    <row r="309" spans="1:17" x14ac:dyDescent="0.25">
      <c r="A309" t="s">
        <v>216</v>
      </c>
      <c r="B309"/>
      <c r="C309" s="34" t="s">
        <v>394</v>
      </c>
      <c r="D309" s="34" t="str">
        <f t="shared" si="8"/>
        <v>MAMAR-2004</v>
      </c>
      <c r="E309"/>
      <c r="F309" t="s">
        <v>386</v>
      </c>
      <c r="G309" t="s">
        <v>386</v>
      </c>
      <c r="H309" s="50">
        <v>35.957059189500001</v>
      </c>
      <c r="I309" s="50">
        <v>-75.818640915200007</v>
      </c>
      <c r="J309" s="51">
        <v>1</v>
      </c>
      <c r="K309" s="51">
        <v>2004</v>
      </c>
      <c r="N309" t="s">
        <v>278</v>
      </c>
      <c r="Q309" t="s">
        <v>353</v>
      </c>
    </row>
    <row r="310" spans="1:17" x14ac:dyDescent="0.25">
      <c r="A310" t="s">
        <v>216</v>
      </c>
      <c r="C310" s="34" t="s">
        <v>394</v>
      </c>
      <c r="D310" s="34" t="str">
        <f t="shared" si="8"/>
        <v>MAMAR-2016</v>
      </c>
      <c r="F310" s="34" t="s">
        <v>386</v>
      </c>
      <c r="G310" s="34" t="s">
        <v>386</v>
      </c>
      <c r="H310" s="66">
        <v>35.957059189500001</v>
      </c>
      <c r="I310" s="66">
        <v>-75.818640915200007</v>
      </c>
      <c r="J310" s="51">
        <v>2</v>
      </c>
      <c r="K310" s="51">
        <v>2016</v>
      </c>
      <c r="N310" t="s">
        <v>278</v>
      </c>
      <c r="Q310" s="34" t="s">
        <v>353</v>
      </c>
    </row>
    <row r="311" spans="1:17" x14ac:dyDescent="0.25">
      <c r="A311" t="s">
        <v>216</v>
      </c>
      <c r="B311"/>
      <c r="C311" s="34" t="s">
        <v>395</v>
      </c>
      <c r="D311" s="34" t="str">
        <f t="shared" si="8"/>
        <v>MAMAR-2004</v>
      </c>
      <c r="E311"/>
      <c r="F311" t="s">
        <v>386</v>
      </c>
      <c r="G311" t="s">
        <v>386</v>
      </c>
      <c r="H311" s="50">
        <v>35.958558278600002</v>
      </c>
      <c r="I311" s="50">
        <v>-75.819068650299997</v>
      </c>
      <c r="J311" s="51">
        <v>1</v>
      </c>
      <c r="K311" s="51">
        <v>2004</v>
      </c>
      <c r="N311" t="s">
        <v>278</v>
      </c>
      <c r="Q311" t="s">
        <v>353</v>
      </c>
    </row>
    <row r="312" spans="1:17" x14ac:dyDescent="0.25">
      <c r="A312" t="s">
        <v>216</v>
      </c>
      <c r="C312" s="34" t="s">
        <v>395</v>
      </c>
      <c r="D312" s="34" t="str">
        <f t="shared" si="8"/>
        <v>MAMAR-2016</v>
      </c>
      <c r="F312" s="34" t="s">
        <v>386</v>
      </c>
      <c r="G312" s="34" t="s">
        <v>386</v>
      </c>
      <c r="H312" s="66">
        <v>35.958558278600002</v>
      </c>
      <c r="I312" s="66">
        <v>-75.819068650299997</v>
      </c>
      <c r="J312" s="51">
        <v>2</v>
      </c>
      <c r="K312" s="51">
        <v>2016</v>
      </c>
      <c r="N312" t="s">
        <v>278</v>
      </c>
      <c r="Q312" s="34" t="s">
        <v>353</v>
      </c>
    </row>
    <row r="313" spans="1:17" x14ac:dyDescent="0.25">
      <c r="A313" t="s">
        <v>216</v>
      </c>
      <c r="B313"/>
      <c r="C313" s="34" t="s">
        <v>396</v>
      </c>
      <c r="D313" s="34" t="str">
        <f t="shared" si="8"/>
        <v>MAMAR-2004</v>
      </c>
      <c r="E313"/>
      <c r="F313" t="s">
        <v>386</v>
      </c>
      <c r="G313" t="s">
        <v>386</v>
      </c>
      <c r="H313" s="50">
        <v>35.957619565999998</v>
      </c>
      <c r="I313" s="50">
        <v>-75.818518520599994</v>
      </c>
      <c r="J313" s="51">
        <v>1</v>
      </c>
      <c r="K313" s="51">
        <v>2004</v>
      </c>
      <c r="N313" t="s">
        <v>278</v>
      </c>
      <c r="Q313" t="s">
        <v>353</v>
      </c>
    </row>
    <row r="314" spans="1:17" x14ac:dyDescent="0.25">
      <c r="A314" t="s">
        <v>216</v>
      </c>
      <c r="C314" s="34" t="s">
        <v>396</v>
      </c>
      <c r="D314" s="34" t="str">
        <f t="shared" si="8"/>
        <v>MAMAR-2016</v>
      </c>
      <c r="F314" s="34" t="s">
        <v>386</v>
      </c>
      <c r="G314" s="34" t="s">
        <v>386</v>
      </c>
      <c r="H314" s="66">
        <v>35.957619565999998</v>
      </c>
      <c r="I314" s="66">
        <v>-75.818518520599994</v>
      </c>
      <c r="J314" s="51">
        <v>2</v>
      </c>
      <c r="K314" s="51">
        <v>2016</v>
      </c>
      <c r="N314" t="s">
        <v>278</v>
      </c>
      <c r="Q314" s="34" t="s">
        <v>353</v>
      </c>
    </row>
    <row r="315" spans="1:17" x14ac:dyDescent="0.25">
      <c r="A315" t="s">
        <v>216</v>
      </c>
      <c r="B315"/>
      <c r="C315" s="34" t="s">
        <v>397</v>
      </c>
      <c r="D315" s="34" t="str">
        <f t="shared" si="8"/>
        <v>MAMAR-2004</v>
      </c>
      <c r="E315"/>
      <c r="F315" t="s">
        <v>386</v>
      </c>
      <c r="G315" t="s">
        <v>386</v>
      </c>
      <c r="H315" s="50">
        <v>35.958382525499999</v>
      </c>
      <c r="I315" s="50">
        <v>-75.819308529500006</v>
      </c>
      <c r="J315" s="51">
        <v>1</v>
      </c>
      <c r="K315" s="51">
        <v>2004</v>
      </c>
      <c r="N315" t="s">
        <v>278</v>
      </c>
      <c r="Q315" t="s">
        <v>353</v>
      </c>
    </row>
    <row r="316" spans="1:17" x14ac:dyDescent="0.25">
      <c r="A316" t="s">
        <v>216</v>
      </c>
      <c r="C316" s="34" t="s">
        <v>397</v>
      </c>
      <c r="D316" s="34" t="str">
        <f t="shared" si="8"/>
        <v>MAMAR-2016</v>
      </c>
      <c r="F316" s="34" t="s">
        <v>386</v>
      </c>
      <c r="G316" s="34" t="s">
        <v>386</v>
      </c>
      <c r="H316" s="66">
        <v>35.958382525499999</v>
      </c>
      <c r="I316" s="66">
        <v>-75.819308529500006</v>
      </c>
      <c r="J316" s="51">
        <v>2</v>
      </c>
      <c r="K316" s="51">
        <v>2016</v>
      </c>
      <c r="N316" t="s">
        <v>278</v>
      </c>
      <c r="Q316" s="34" t="s">
        <v>353</v>
      </c>
    </row>
    <row r="317" spans="1:17" x14ac:dyDescent="0.25">
      <c r="A317" t="s">
        <v>216</v>
      </c>
      <c r="B317"/>
      <c r="C317" s="34" t="s">
        <v>398</v>
      </c>
      <c r="D317" s="34" t="str">
        <f t="shared" si="8"/>
        <v>MAMAR-2004</v>
      </c>
      <c r="E317"/>
      <c r="F317" t="s">
        <v>386</v>
      </c>
      <c r="G317" t="s">
        <v>386</v>
      </c>
      <c r="H317" s="50">
        <v>35.958833923900002</v>
      </c>
      <c r="I317" s="50">
        <v>-75.819400043599998</v>
      </c>
      <c r="J317" s="51">
        <v>1</v>
      </c>
      <c r="K317" s="51">
        <v>2004</v>
      </c>
      <c r="N317" t="s">
        <v>278</v>
      </c>
      <c r="Q317" t="s">
        <v>353</v>
      </c>
    </row>
    <row r="318" spans="1:17" x14ac:dyDescent="0.25">
      <c r="A318" t="s">
        <v>216</v>
      </c>
      <c r="C318" s="34" t="s">
        <v>398</v>
      </c>
      <c r="D318" s="34" t="str">
        <f t="shared" si="8"/>
        <v>MAMAR-2016</v>
      </c>
      <c r="F318" s="34" t="s">
        <v>386</v>
      </c>
      <c r="G318" s="34" t="s">
        <v>386</v>
      </c>
      <c r="H318" s="66">
        <v>35.958833923900002</v>
      </c>
      <c r="I318" s="66">
        <v>-75.819400043599998</v>
      </c>
      <c r="J318" s="51">
        <v>2</v>
      </c>
      <c r="K318" s="51">
        <v>2016</v>
      </c>
      <c r="N318" t="s">
        <v>278</v>
      </c>
      <c r="Q318" s="34" t="s">
        <v>353</v>
      </c>
    </row>
    <row r="319" spans="1:17" x14ac:dyDescent="0.25">
      <c r="A319" t="s">
        <v>216</v>
      </c>
      <c r="B319"/>
      <c r="C319" s="34" t="s">
        <v>156</v>
      </c>
      <c r="D319" s="34" t="str">
        <f t="shared" si="8"/>
        <v>MATRA-2004</v>
      </c>
      <c r="E319"/>
      <c r="F319" t="s">
        <v>386</v>
      </c>
      <c r="G319" t="s">
        <v>386</v>
      </c>
      <c r="H319" s="50">
        <v>35.9556196148</v>
      </c>
      <c r="I319" s="50">
        <v>-75.8210057382</v>
      </c>
      <c r="J319" s="51">
        <v>1</v>
      </c>
      <c r="K319" s="51">
        <v>2004</v>
      </c>
      <c r="N319" t="s">
        <v>360</v>
      </c>
      <c r="Q319" t="s">
        <v>360</v>
      </c>
    </row>
    <row r="320" spans="1:17" x14ac:dyDescent="0.25">
      <c r="A320" t="s">
        <v>216</v>
      </c>
      <c r="C320" s="34" t="s">
        <v>156</v>
      </c>
      <c r="D320" s="34" t="str">
        <f t="shared" si="8"/>
        <v>MATRA-2016</v>
      </c>
      <c r="F320" s="34" t="s">
        <v>386</v>
      </c>
      <c r="G320" s="34" t="s">
        <v>386</v>
      </c>
      <c r="H320" s="66">
        <v>35.9556196148</v>
      </c>
      <c r="I320" s="66">
        <v>-75.8210057382</v>
      </c>
      <c r="J320" s="51">
        <v>2</v>
      </c>
      <c r="K320" s="51">
        <v>2016</v>
      </c>
      <c r="N320" t="s">
        <v>360</v>
      </c>
      <c r="Q320" s="34" t="s">
        <v>360</v>
      </c>
    </row>
    <row r="321" spans="1:17" x14ac:dyDescent="0.25">
      <c r="A321" t="s">
        <v>216</v>
      </c>
      <c r="B321"/>
      <c r="C321" s="34" t="s">
        <v>399</v>
      </c>
      <c r="D321" s="34" t="str">
        <f t="shared" si="8"/>
        <v>MATRA-2004</v>
      </c>
      <c r="E321"/>
      <c r="F321" t="s">
        <v>386</v>
      </c>
      <c r="G321" t="s">
        <v>386</v>
      </c>
      <c r="H321" s="50">
        <v>35.954584101999998</v>
      </c>
      <c r="I321" s="50">
        <v>-75.8214691214</v>
      </c>
      <c r="J321" s="51">
        <v>1</v>
      </c>
      <c r="K321" s="51">
        <v>2004</v>
      </c>
      <c r="N321" t="s">
        <v>360</v>
      </c>
      <c r="Q321" t="s">
        <v>360</v>
      </c>
    </row>
    <row r="322" spans="1:17" x14ac:dyDescent="0.25">
      <c r="A322" t="s">
        <v>216</v>
      </c>
      <c r="C322" s="34" t="s">
        <v>399</v>
      </c>
      <c r="D322" s="34" t="str">
        <f t="shared" si="8"/>
        <v>MATRA-2016</v>
      </c>
      <c r="F322" s="34" t="s">
        <v>386</v>
      </c>
      <c r="G322" s="34" t="s">
        <v>386</v>
      </c>
      <c r="H322" s="66">
        <v>35.954584101999998</v>
      </c>
      <c r="I322" s="66">
        <v>-75.8214691214</v>
      </c>
      <c r="J322" s="51">
        <v>2</v>
      </c>
      <c r="K322" s="51">
        <v>2016</v>
      </c>
      <c r="N322" t="s">
        <v>360</v>
      </c>
      <c r="Q322" s="34" t="s">
        <v>360</v>
      </c>
    </row>
    <row r="323" spans="1:17" x14ac:dyDescent="0.25">
      <c r="A323" t="s">
        <v>216</v>
      </c>
      <c r="B323"/>
      <c r="C323" s="34" t="s">
        <v>400</v>
      </c>
      <c r="D323" s="34" t="str">
        <f t="shared" si="8"/>
        <v>MATRA-2004</v>
      </c>
      <c r="E323"/>
      <c r="F323" t="s">
        <v>386</v>
      </c>
      <c r="G323" t="s">
        <v>386</v>
      </c>
      <c r="H323" s="50">
        <v>35.954836987</v>
      </c>
      <c r="I323" s="50">
        <v>-75.820716357799995</v>
      </c>
      <c r="J323" s="51">
        <v>1</v>
      </c>
      <c r="K323" s="51">
        <v>2004</v>
      </c>
      <c r="N323" t="s">
        <v>360</v>
      </c>
      <c r="Q323" t="s">
        <v>360</v>
      </c>
    </row>
    <row r="324" spans="1:17" x14ac:dyDescent="0.25">
      <c r="A324" t="s">
        <v>216</v>
      </c>
      <c r="C324" s="34" t="s">
        <v>400</v>
      </c>
      <c r="D324" s="34" t="str">
        <f t="shared" si="8"/>
        <v>MATRA-2016</v>
      </c>
      <c r="F324" s="34" t="s">
        <v>386</v>
      </c>
      <c r="G324" s="34" t="s">
        <v>386</v>
      </c>
      <c r="H324" s="66">
        <v>35.954836987</v>
      </c>
      <c r="I324" s="66">
        <v>-75.820716357799995</v>
      </c>
      <c r="J324" s="51">
        <v>2</v>
      </c>
      <c r="K324" s="51">
        <v>2016</v>
      </c>
      <c r="N324" t="s">
        <v>360</v>
      </c>
      <c r="Q324" s="34" t="s">
        <v>360</v>
      </c>
    </row>
    <row r="325" spans="1:17" x14ac:dyDescent="0.25">
      <c r="A325" t="s">
        <v>216</v>
      </c>
      <c r="B325"/>
      <c r="C325" s="34" t="s">
        <v>401</v>
      </c>
      <c r="D325" s="34" t="str">
        <f t="shared" si="8"/>
        <v>MATRA-2004</v>
      </c>
      <c r="E325"/>
      <c r="F325" t="s">
        <v>386</v>
      </c>
      <c r="G325" t="s">
        <v>386</v>
      </c>
      <c r="H325" s="50">
        <v>35.953647623000002</v>
      </c>
      <c r="I325" s="50">
        <v>-75.821266475499996</v>
      </c>
      <c r="J325" s="51">
        <v>1</v>
      </c>
      <c r="K325" s="51">
        <v>2004</v>
      </c>
      <c r="N325" t="s">
        <v>360</v>
      </c>
      <c r="Q325" t="s">
        <v>360</v>
      </c>
    </row>
    <row r="326" spans="1:17" x14ac:dyDescent="0.25">
      <c r="A326" t="s">
        <v>216</v>
      </c>
      <c r="C326" s="34" t="s">
        <v>401</v>
      </c>
      <c r="D326" s="34" t="str">
        <f t="shared" si="8"/>
        <v>MATRA-2016</v>
      </c>
      <c r="F326" s="34" t="s">
        <v>386</v>
      </c>
      <c r="G326" s="34" t="s">
        <v>386</v>
      </c>
      <c r="H326" s="66">
        <v>35.953647623000002</v>
      </c>
      <c r="I326" s="66">
        <v>-75.821266475499996</v>
      </c>
      <c r="J326" s="51">
        <v>2</v>
      </c>
      <c r="K326" s="51">
        <v>2016</v>
      </c>
      <c r="N326" t="s">
        <v>360</v>
      </c>
      <c r="Q326" s="34" t="s">
        <v>360</v>
      </c>
    </row>
    <row r="327" spans="1:17" x14ac:dyDescent="0.25">
      <c r="A327" t="s">
        <v>216</v>
      </c>
      <c r="B327"/>
      <c r="C327" s="34" t="s">
        <v>402</v>
      </c>
      <c r="D327" s="34" t="str">
        <f t="shared" si="8"/>
        <v>MATRA-2004</v>
      </c>
      <c r="E327"/>
      <c r="F327" t="s">
        <v>386</v>
      </c>
      <c r="G327" t="s">
        <v>386</v>
      </c>
      <c r="H327" s="50">
        <v>35.9563753722</v>
      </c>
      <c r="I327" s="50">
        <v>-75.821490177300007</v>
      </c>
      <c r="J327" s="51">
        <v>1</v>
      </c>
      <c r="K327" s="51">
        <v>2004</v>
      </c>
      <c r="N327" t="s">
        <v>360</v>
      </c>
      <c r="Q327" t="s">
        <v>360</v>
      </c>
    </row>
    <row r="328" spans="1:17" x14ac:dyDescent="0.25">
      <c r="A328" t="s">
        <v>216</v>
      </c>
      <c r="C328" s="34" t="s">
        <v>402</v>
      </c>
      <c r="D328" s="34" t="str">
        <f t="shared" si="8"/>
        <v>MATRA-2016</v>
      </c>
      <c r="F328" s="34" t="s">
        <v>386</v>
      </c>
      <c r="G328" s="34" t="s">
        <v>386</v>
      </c>
      <c r="H328" s="66">
        <v>35.9563753722</v>
      </c>
      <c r="I328" s="66">
        <v>-75.821490177300007</v>
      </c>
      <c r="J328" s="51">
        <v>2</v>
      </c>
      <c r="K328" s="51">
        <v>2016</v>
      </c>
      <c r="N328" t="s">
        <v>360</v>
      </c>
      <c r="Q328" s="34" t="s">
        <v>360</v>
      </c>
    </row>
    <row r="329" spans="1:17" x14ac:dyDescent="0.25">
      <c r="A329" t="s">
        <v>216</v>
      </c>
      <c r="B329"/>
      <c r="C329" s="34" t="s">
        <v>403</v>
      </c>
      <c r="D329" s="34" t="str">
        <f t="shared" si="8"/>
        <v>MATRA-2004</v>
      </c>
      <c r="E329"/>
      <c r="F329" t="s">
        <v>386</v>
      </c>
      <c r="G329" t="s">
        <v>386</v>
      </c>
      <c r="H329" s="50">
        <v>35.954102143100002</v>
      </c>
      <c r="I329" s="50">
        <v>-75.822518109000001</v>
      </c>
      <c r="J329" s="51">
        <v>1</v>
      </c>
      <c r="K329" s="51">
        <v>2004</v>
      </c>
      <c r="N329" t="s">
        <v>360</v>
      </c>
      <c r="Q329" t="s">
        <v>360</v>
      </c>
    </row>
    <row r="330" spans="1:17" x14ac:dyDescent="0.25">
      <c r="A330" t="s">
        <v>216</v>
      </c>
      <c r="C330" s="34" t="s">
        <v>403</v>
      </c>
      <c r="D330" s="34" t="str">
        <f t="shared" si="8"/>
        <v>MATRA-2016</v>
      </c>
      <c r="F330" s="34" t="s">
        <v>386</v>
      </c>
      <c r="G330" s="34" t="s">
        <v>386</v>
      </c>
      <c r="H330" s="66">
        <v>35.954102143100002</v>
      </c>
      <c r="I330" s="66">
        <v>-75.822518109000001</v>
      </c>
      <c r="J330" s="51">
        <v>2</v>
      </c>
      <c r="K330" s="51">
        <v>2016</v>
      </c>
      <c r="N330" t="s">
        <v>360</v>
      </c>
      <c r="Q330" s="34" t="s">
        <v>360</v>
      </c>
    </row>
    <row r="331" spans="1:17" x14ac:dyDescent="0.25">
      <c r="A331" t="s">
        <v>216</v>
      </c>
      <c r="B331"/>
      <c r="C331" s="34" t="s">
        <v>404</v>
      </c>
      <c r="D331" s="34" t="str">
        <f t="shared" si="8"/>
        <v>MATRA-2004</v>
      </c>
      <c r="E331"/>
      <c r="F331" t="s">
        <v>386</v>
      </c>
      <c r="G331" t="s">
        <v>386</v>
      </c>
      <c r="H331" s="50">
        <v>35.955364451800001</v>
      </c>
      <c r="I331" s="50">
        <v>-75.821848401400004</v>
      </c>
      <c r="J331" s="51">
        <v>1</v>
      </c>
      <c r="K331" s="51">
        <v>2004</v>
      </c>
      <c r="N331" t="s">
        <v>360</v>
      </c>
      <c r="Q331" t="s">
        <v>360</v>
      </c>
    </row>
    <row r="332" spans="1:17" x14ac:dyDescent="0.25">
      <c r="A332" t="s">
        <v>216</v>
      </c>
      <c r="C332" s="34" t="s">
        <v>404</v>
      </c>
      <c r="D332" s="34" t="str">
        <f t="shared" si="8"/>
        <v>MATRA-2016</v>
      </c>
      <c r="F332" s="34" t="s">
        <v>386</v>
      </c>
      <c r="G332" s="34" t="s">
        <v>386</v>
      </c>
      <c r="H332" s="66">
        <v>35.955364451800001</v>
      </c>
      <c r="I332" s="66">
        <v>-75.821848401400004</v>
      </c>
      <c r="J332" s="51">
        <v>2</v>
      </c>
      <c r="K332" s="51">
        <v>2016</v>
      </c>
      <c r="N332" t="s">
        <v>360</v>
      </c>
      <c r="Q332" s="34" t="s">
        <v>360</v>
      </c>
    </row>
    <row r="333" spans="1:17" x14ac:dyDescent="0.25">
      <c r="A333" t="s">
        <v>216</v>
      </c>
      <c r="B333"/>
      <c r="C333" s="34" t="s">
        <v>157</v>
      </c>
      <c r="D333" s="34" t="str">
        <f t="shared" si="8"/>
        <v>PPFOR-2004</v>
      </c>
      <c r="E333"/>
      <c r="F333" t="s">
        <v>405</v>
      </c>
      <c r="G333" t="s">
        <v>405</v>
      </c>
      <c r="H333" s="50">
        <v>35.990201811200002</v>
      </c>
      <c r="I333" s="50">
        <v>-76.138302579599994</v>
      </c>
      <c r="J333" s="51">
        <v>1</v>
      </c>
      <c r="K333" s="51">
        <v>2004</v>
      </c>
      <c r="N333" t="s">
        <v>275</v>
      </c>
      <c r="Q333" t="s">
        <v>275</v>
      </c>
    </row>
    <row r="334" spans="1:17" x14ac:dyDescent="0.25">
      <c r="A334" t="s">
        <v>216</v>
      </c>
      <c r="C334" s="34" t="s">
        <v>157</v>
      </c>
      <c r="D334" s="34" t="str">
        <f t="shared" si="8"/>
        <v>PPFOR-2016</v>
      </c>
      <c r="F334" s="34" t="s">
        <v>405</v>
      </c>
      <c r="G334" s="34" t="s">
        <v>405</v>
      </c>
      <c r="H334" s="66">
        <v>35.990201811200002</v>
      </c>
      <c r="I334" s="66">
        <v>-76.138302579599994</v>
      </c>
      <c r="J334" s="51">
        <v>2</v>
      </c>
      <c r="K334" s="51">
        <v>2016</v>
      </c>
      <c r="N334" t="s">
        <v>275</v>
      </c>
      <c r="Q334" s="34" t="s">
        <v>275</v>
      </c>
    </row>
    <row r="335" spans="1:17" x14ac:dyDescent="0.25">
      <c r="A335" t="s">
        <v>216</v>
      </c>
      <c r="B335"/>
      <c r="C335" s="34" t="s">
        <v>406</v>
      </c>
      <c r="D335" s="34" t="str">
        <f t="shared" ref="D335:D366" si="9">CONCATENATE((LEFT(C335,5)),"-",K335)</f>
        <v>PPFOR-2004</v>
      </c>
      <c r="E335"/>
      <c r="F335" t="s">
        <v>405</v>
      </c>
      <c r="G335" t="s">
        <v>405</v>
      </c>
      <c r="H335" s="50">
        <v>35.990881479000002</v>
      </c>
      <c r="I335" s="50">
        <v>-76.140072054300006</v>
      </c>
      <c r="J335" s="51">
        <v>1</v>
      </c>
      <c r="K335" s="51">
        <v>2004</v>
      </c>
      <c r="N335" t="s">
        <v>275</v>
      </c>
      <c r="Q335" t="s">
        <v>275</v>
      </c>
    </row>
    <row r="336" spans="1:17" x14ac:dyDescent="0.25">
      <c r="A336" t="s">
        <v>216</v>
      </c>
      <c r="C336" s="34" t="s">
        <v>406</v>
      </c>
      <c r="D336" s="34" t="str">
        <f t="shared" si="9"/>
        <v>PPFOR-2016</v>
      </c>
      <c r="F336" s="34" t="s">
        <v>405</v>
      </c>
      <c r="G336" s="34" t="s">
        <v>405</v>
      </c>
      <c r="H336" s="66">
        <v>35.990881479000002</v>
      </c>
      <c r="I336" s="66">
        <v>-76.140072054300006</v>
      </c>
      <c r="J336" s="51">
        <v>2</v>
      </c>
      <c r="K336" s="51">
        <v>2016</v>
      </c>
      <c r="N336" t="s">
        <v>275</v>
      </c>
      <c r="Q336" s="34" t="s">
        <v>275</v>
      </c>
    </row>
    <row r="337" spans="1:17" x14ac:dyDescent="0.25">
      <c r="A337" t="s">
        <v>216</v>
      </c>
      <c r="B337"/>
      <c r="C337" s="34" t="s">
        <v>407</v>
      </c>
      <c r="D337" s="34" t="str">
        <f t="shared" si="9"/>
        <v>PPFOR-2004</v>
      </c>
      <c r="E337"/>
      <c r="F337" t="s">
        <v>405</v>
      </c>
      <c r="G337" t="s">
        <v>405</v>
      </c>
      <c r="H337" s="50">
        <v>35.991183976800002</v>
      </c>
      <c r="I337" s="50">
        <v>-76.142462907899997</v>
      </c>
      <c r="J337" s="51">
        <v>1</v>
      </c>
      <c r="K337" s="51">
        <v>2004</v>
      </c>
      <c r="N337" t="s">
        <v>275</v>
      </c>
      <c r="Q337" t="s">
        <v>275</v>
      </c>
    </row>
    <row r="338" spans="1:17" x14ac:dyDescent="0.25">
      <c r="A338" t="s">
        <v>216</v>
      </c>
      <c r="C338" s="34" t="s">
        <v>407</v>
      </c>
      <c r="D338" s="34" t="str">
        <f t="shared" si="9"/>
        <v>PPFOR-2016</v>
      </c>
      <c r="F338" s="34" t="s">
        <v>405</v>
      </c>
      <c r="G338" s="34" t="s">
        <v>405</v>
      </c>
      <c r="H338" s="66">
        <v>35.991183976800002</v>
      </c>
      <c r="I338" s="66">
        <v>-76.142462907899997</v>
      </c>
      <c r="J338" s="51">
        <v>2</v>
      </c>
      <c r="K338" s="51">
        <v>2016</v>
      </c>
      <c r="N338" t="s">
        <v>275</v>
      </c>
      <c r="Q338" s="34" t="s">
        <v>275</v>
      </c>
    </row>
    <row r="339" spans="1:17" x14ac:dyDescent="0.25">
      <c r="A339" t="s">
        <v>216</v>
      </c>
      <c r="B339"/>
      <c r="C339" s="34" t="s">
        <v>408</v>
      </c>
      <c r="D339" s="34" t="str">
        <f t="shared" si="9"/>
        <v>PPFOR-2004</v>
      </c>
      <c r="E339"/>
      <c r="F339" t="s">
        <v>405</v>
      </c>
      <c r="G339" t="s">
        <v>405</v>
      </c>
      <c r="H339" s="50">
        <v>35.991149989699998</v>
      </c>
      <c r="I339" s="50">
        <v>-76.140699767599997</v>
      </c>
      <c r="J339" s="51">
        <v>1</v>
      </c>
      <c r="K339" s="51">
        <v>2004</v>
      </c>
      <c r="N339" t="s">
        <v>275</v>
      </c>
      <c r="Q339" t="s">
        <v>275</v>
      </c>
    </row>
    <row r="340" spans="1:17" x14ac:dyDescent="0.25">
      <c r="A340" t="s">
        <v>216</v>
      </c>
      <c r="C340" s="34" t="s">
        <v>408</v>
      </c>
      <c r="D340" s="34" t="str">
        <f t="shared" si="9"/>
        <v>PPFOR-2016</v>
      </c>
      <c r="F340" s="34" t="s">
        <v>405</v>
      </c>
      <c r="G340" s="34" t="s">
        <v>405</v>
      </c>
      <c r="H340" s="66">
        <v>35.991149989699998</v>
      </c>
      <c r="I340" s="66">
        <v>-76.140699767599997</v>
      </c>
      <c r="J340" s="51">
        <v>2</v>
      </c>
      <c r="K340" s="51">
        <v>2016</v>
      </c>
      <c r="N340" t="s">
        <v>275</v>
      </c>
      <c r="Q340" s="34" t="s">
        <v>275</v>
      </c>
    </row>
    <row r="341" spans="1:17" x14ac:dyDescent="0.25">
      <c r="A341" t="s">
        <v>216</v>
      </c>
      <c r="B341"/>
      <c r="C341" s="34" t="s">
        <v>409</v>
      </c>
      <c r="D341" s="34" t="str">
        <f t="shared" si="9"/>
        <v>PPFOR-2004</v>
      </c>
      <c r="E341"/>
      <c r="F341" t="s">
        <v>405</v>
      </c>
      <c r="G341" t="s">
        <v>405</v>
      </c>
      <c r="H341" s="50">
        <v>35.991035339200003</v>
      </c>
      <c r="I341" s="50">
        <v>-76.139030479300004</v>
      </c>
      <c r="J341" s="51">
        <v>1</v>
      </c>
      <c r="K341" s="51">
        <v>2004</v>
      </c>
      <c r="N341" t="s">
        <v>275</v>
      </c>
      <c r="Q341" t="s">
        <v>275</v>
      </c>
    </row>
    <row r="342" spans="1:17" x14ac:dyDescent="0.25">
      <c r="A342" t="s">
        <v>216</v>
      </c>
      <c r="C342" s="34" t="s">
        <v>409</v>
      </c>
      <c r="D342" s="34" t="str">
        <f t="shared" si="9"/>
        <v>PPFOR-2016</v>
      </c>
      <c r="F342" s="34" t="s">
        <v>405</v>
      </c>
      <c r="G342" s="34" t="s">
        <v>405</v>
      </c>
      <c r="H342" s="66">
        <v>35.991035339200003</v>
      </c>
      <c r="I342" s="66">
        <v>-76.139030479300004</v>
      </c>
      <c r="J342" s="51">
        <v>2</v>
      </c>
      <c r="K342" s="51">
        <v>2016</v>
      </c>
      <c r="N342" t="s">
        <v>275</v>
      </c>
      <c r="Q342" s="34" t="s">
        <v>275</v>
      </c>
    </row>
    <row r="343" spans="1:17" x14ac:dyDescent="0.25">
      <c r="A343" t="s">
        <v>216</v>
      </c>
      <c r="C343" s="34" t="s">
        <v>410</v>
      </c>
      <c r="D343" s="34" t="str">
        <f t="shared" si="9"/>
        <v>PPFOR-2004</v>
      </c>
      <c r="F343" s="34" t="s">
        <v>405</v>
      </c>
      <c r="G343" s="34" t="s">
        <v>405</v>
      </c>
      <c r="H343" s="50">
        <v>35.990362172799998</v>
      </c>
      <c r="I343" s="50">
        <v>-76.138661382699993</v>
      </c>
      <c r="J343" s="51">
        <v>1</v>
      </c>
      <c r="K343" s="51">
        <v>2004</v>
      </c>
      <c r="N343" t="s">
        <v>275</v>
      </c>
      <c r="Q343" s="34" t="s">
        <v>275</v>
      </c>
    </row>
    <row r="344" spans="1:17" x14ac:dyDescent="0.25">
      <c r="A344" t="s">
        <v>216</v>
      </c>
      <c r="C344" s="34" t="s">
        <v>410</v>
      </c>
      <c r="D344" s="34" t="str">
        <f t="shared" si="9"/>
        <v>PPFOR-2016</v>
      </c>
      <c r="F344" s="34" t="s">
        <v>405</v>
      </c>
      <c r="G344" s="34" t="s">
        <v>405</v>
      </c>
      <c r="H344" s="66">
        <v>35.990362172799998</v>
      </c>
      <c r="I344" s="66">
        <v>-76.138661382699993</v>
      </c>
      <c r="J344" s="51">
        <v>2</v>
      </c>
      <c r="K344" s="51">
        <v>2016</v>
      </c>
      <c r="N344" t="s">
        <v>275</v>
      </c>
      <c r="Q344" s="34" t="s">
        <v>275</v>
      </c>
    </row>
    <row r="345" spans="1:17" x14ac:dyDescent="0.25">
      <c r="A345" t="s">
        <v>216</v>
      </c>
      <c r="C345" s="34" t="s">
        <v>411</v>
      </c>
      <c r="D345" s="34" t="str">
        <f t="shared" si="9"/>
        <v>PPFOR-2004</v>
      </c>
      <c r="F345" s="34" t="s">
        <v>405</v>
      </c>
      <c r="G345" s="34" t="s">
        <v>405</v>
      </c>
      <c r="H345" s="50">
        <v>35.990826224199999</v>
      </c>
      <c r="I345" s="50">
        <v>-76.142022461400003</v>
      </c>
      <c r="J345" s="51">
        <v>1</v>
      </c>
      <c r="K345" s="51">
        <v>2004</v>
      </c>
      <c r="N345" t="s">
        <v>275</v>
      </c>
      <c r="Q345" s="34" t="s">
        <v>275</v>
      </c>
    </row>
    <row r="346" spans="1:17" x14ac:dyDescent="0.25">
      <c r="A346" t="s">
        <v>216</v>
      </c>
      <c r="C346" s="34" t="s">
        <v>411</v>
      </c>
      <c r="D346" s="34" t="str">
        <f t="shared" si="9"/>
        <v>PPFOR-2016</v>
      </c>
      <c r="F346" s="34" t="s">
        <v>405</v>
      </c>
      <c r="G346" s="34" t="s">
        <v>405</v>
      </c>
      <c r="H346" s="66">
        <v>35.990826224199999</v>
      </c>
      <c r="I346" s="66">
        <v>-76.142022461400003</v>
      </c>
      <c r="J346" s="51">
        <v>2</v>
      </c>
      <c r="K346" s="51">
        <v>2016</v>
      </c>
      <c r="N346" t="s">
        <v>275</v>
      </c>
      <c r="Q346" s="34" t="s">
        <v>275</v>
      </c>
    </row>
    <row r="347" spans="1:17" x14ac:dyDescent="0.25">
      <c r="A347" t="s">
        <v>216</v>
      </c>
      <c r="C347" s="34" t="s">
        <v>158</v>
      </c>
      <c r="D347" s="34" t="str">
        <f t="shared" si="9"/>
        <v>PPTRA-2004</v>
      </c>
      <c r="F347" s="34" t="s">
        <v>405</v>
      </c>
      <c r="G347" s="34" t="s">
        <v>405</v>
      </c>
      <c r="H347" s="50">
        <v>35.989686642400002</v>
      </c>
      <c r="I347" s="50">
        <v>-76.1344364566</v>
      </c>
      <c r="J347" s="51">
        <v>1</v>
      </c>
      <c r="K347" s="51">
        <v>2004</v>
      </c>
      <c r="N347" t="s">
        <v>360</v>
      </c>
      <c r="Q347" s="34" t="s">
        <v>360</v>
      </c>
    </row>
    <row r="348" spans="1:17" x14ac:dyDescent="0.25">
      <c r="A348" t="s">
        <v>216</v>
      </c>
      <c r="C348" s="34" t="s">
        <v>158</v>
      </c>
      <c r="D348" s="34" t="str">
        <f t="shared" si="9"/>
        <v>PPTRA-2016</v>
      </c>
      <c r="F348" s="34" t="s">
        <v>405</v>
      </c>
      <c r="G348" s="34" t="s">
        <v>405</v>
      </c>
      <c r="H348" s="66">
        <v>35.989686642400002</v>
      </c>
      <c r="I348" s="66">
        <v>-76.1344364566</v>
      </c>
      <c r="J348" s="51">
        <v>2</v>
      </c>
      <c r="K348" s="51">
        <v>2016</v>
      </c>
      <c r="N348" t="s">
        <v>360</v>
      </c>
      <c r="Q348" s="34" t="s">
        <v>360</v>
      </c>
    </row>
    <row r="349" spans="1:17" x14ac:dyDescent="0.25">
      <c r="A349" t="s">
        <v>216</v>
      </c>
      <c r="C349" s="34" t="s">
        <v>412</v>
      </c>
      <c r="D349" s="34" t="str">
        <f t="shared" si="9"/>
        <v>PPTRA-2004</v>
      </c>
      <c r="F349" s="34" t="s">
        <v>405</v>
      </c>
      <c r="G349" s="34" t="s">
        <v>405</v>
      </c>
      <c r="H349" s="50">
        <v>35.990048846100002</v>
      </c>
      <c r="I349" s="50">
        <v>-76.136414114199994</v>
      </c>
      <c r="J349" s="51">
        <v>1</v>
      </c>
      <c r="K349" s="51">
        <v>2004</v>
      </c>
      <c r="N349" t="s">
        <v>360</v>
      </c>
      <c r="Q349" s="34" t="s">
        <v>360</v>
      </c>
    </row>
    <row r="350" spans="1:17" x14ac:dyDescent="0.25">
      <c r="A350" t="s">
        <v>216</v>
      </c>
      <c r="C350" s="34" t="s">
        <v>412</v>
      </c>
      <c r="D350" s="34" t="str">
        <f t="shared" si="9"/>
        <v>PPTRA-2016</v>
      </c>
      <c r="F350" s="34" t="s">
        <v>405</v>
      </c>
      <c r="G350" s="34" t="s">
        <v>405</v>
      </c>
      <c r="H350" s="66">
        <v>35.990048846100002</v>
      </c>
      <c r="I350" s="66">
        <v>-76.136414114199994</v>
      </c>
      <c r="J350" s="51">
        <v>2</v>
      </c>
      <c r="K350" s="51">
        <v>2016</v>
      </c>
      <c r="N350" t="s">
        <v>360</v>
      </c>
      <c r="Q350" s="34" t="s">
        <v>360</v>
      </c>
    </row>
    <row r="351" spans="1:17" x14ac:dyDescent="0.25">
      <c r="A351" t="s">
        <v>216</v>
      </c>
      <c r="C351" s="34" t="s">
        <v>413</v>
      </c>
      <c r="D351" s="34" t="str">
        <f t="shared" si="9"/>
        <v>PPTRA-2004</v>
      </c>
      <c r="F351" s="34" t="s">
        <v>405</v>
      </c>
      <c r="G351" s="34" t="s">
        <v>405</v>
      </c>
      <c r="H351" s="50">
        <v>35.988737010199998</v>
      </c>
      <c r="I351" s="50">
        <v>-76.134852833500005</v>
      </c>
      <c r="J351" s="51">
        <v>1</v>
      </c>
      <c r="K351" s="51">
        <v>2004</v>
      </c>
      <c r="N351" t="s">
        <v>360</v>
      </c>
      <c r="Q351" s="34" t="s">
        <v>360</v>
      </c>
    </row>
    <row r="352" spans="1:17" x14ac:dyDescent="0.25">
      <c r="A352" t="s">
        <v>216</v>
      </c>
      <c r="C352" s="34" t="s">
        <v>413</v>
      </c>
      <c r="D352" s="34" t="str">
        <f t="shared" si="9"/>
        <v>PPTRA-2016</v>
      </c>
      <c r="F352" s="34" t="s">
        <v>405</v>
      </c>
      <c r="G352" s="34" t="s">
        <v>405</v>
      </c>
      <c r="H352" s="66">
        <v>35.988737010199998</v>
      </c>
      <c r="I352" s="66">
        <v>-76.134852833500005</v>
      </c>
      <c r="J352" s="51">
        <v>2</v>
      </c>
      <c r="K352" s="51">
        <v>2016</v>
      </c>
      <c r="N352" t="s">
        <v>360</v>
      </c>
      <c r="Q352" s="34" t="s">
        <v>360</v>
      </c>
    </row>
    <row r="353" spans="1:17" x14ac:dyDescent="0.25">
      <c r="A353" t="s">
        <v>216</v>
      </c>
      <c r="C353" s="34" t="s">
        <v>414</v>
      </c>
      <c r="D353" s="34" t="str">
        <f t="shared" si="9"/>
        <v>PPTRA-2004</v>
      </c>
      <c r="F353" s="34" t="s">
        <v>405</v>
      </c>
      <c r="G353" s="34" t="s">
        <v>405</v>
      </c>
      <c r="H353" s="50">
        <v>35.989879076100003</v>
      </c>
      <c r="I353" s="50">
        <v>-76.135223241399999</v>
      </c>
      <c r="J353" s="51">
        <v>1</v>
      </c>
      <c r="K353" s="51">
        <v>2004</v>
      </c>
      <c r="N353" t="s">
        <v>360</v>
      </c>
      <c r="Q353" s="34" t="s">
        <v>360</v>
      </c>
    </row>
    <row r="354" spans="1:17" x14ac:dyDescent="0.25">
      <c r="A354" t="s">
        <v>216</v>
      </c>
      <c r="C354" s="34" t="s">
        <v>414</v>
      </c>
      <c r="D354" s="34" t="str">
        <f t="shared" si="9"/>
        <v>PPTRA-2016</v>
      </c>
      <c r="F354" s="34" t="s">
        <v>405</v>
      </c>
      <c r="G354" s="34" t="s">
        <v>405</v>
      </c>
      <c r="H354" s="66">
        <v>35.989879076100003</v>
      </c>
      <c r="I354" s="66">
        <v>-76.135223241399999</v>
      </c>
      <c r="J354" s="51">
        <v>2</v>
      </c>
      <c r="K354" s="51">
        <v>2016</v>
      </c>
      <c r="N354" t="s">
        <v>360</v>
      </c>
      <c r="Q354" s="34" t="s">
        <v>360</v>
      </c>
    </row>
    <row r="355" spans="1:17" x14ac:dyDescent="0.25">
      <c r="A355" t="s">
        <v>216</v>
      </c>
      <c r="C355" s="34" t="s">
        <v>415</v>
      </c>
      <c r="D355" s="34" t="str">
        <f t="shared" si="9"/>
        <v>PPTRA-2004</v>
      </c>
      <c r="F355" s="34" t="s">
        <v>405</v>
      </c>
      <c r="G355" s="34" t="s">
        <v>405</v>
      </c>
      <c r="H355" s="50">
        <v>35.991572323699998</v>
      </c>
      <c r="I355" s="50">
        <v>-76.140576438799997</v>
      </c>
      <c r="J355" s="51">
        <v>1</v>
      </c>
      <c r="K355" s="51">
        <v>2004</v>
      </c>
      <c r="N355" t="s">
        <v>360</v>
      </c>
      <c r="Q355" s="34" t="s">
        <v>360</v>
      </c>
    </row>
    <row r="356" spans="1:17" x14ac:dyDescent="0.25">
      <c r="A356" t="s">
        <v>216</v>
      </c>
      <c r="C356" s="34" t="s">
        <v>415</v>
      </c>
      <c r="D356" s="34" t="str">
        <f t="shared" si="9"/>
        <v>PPTRA-2016</v>
      </c>
      <c r="F356" s="34" t="s">
        <v>405</v>
      </c>
      <c r="G356" s="34" t="s">
        <v>405</v>
      </c>
      <c r="H356" s="66">
        <v>35.991572323699998</v>
      </c>
      <c r="I356" s="66">
        <v>-76.140576438799997</v>
      </c>
      <c r="J356" s="51">
        <v>2</v>
      </c>
      <c r="K356" s="51">
        <v>2016</v>
      </c>
      <c r="N356" t="s">
        <v>360</v>
      </c>
      <c r="Q356" s="34" t="s">
        <v>360</v>
      </c>
    </row>
    <row r="357" spans="1:17" x14ac:dyDescent="0.25">
      <c r="A357" t="s">
        <v>216</v>
      </c>
      <c r="C357" s="34" t="s">
        <v>416</v>
      </c>
      <c r="D357" s="34" t="str">
        <f t="shared" si="9"/>
        <v>PPTRA-2004</v>
      </c>
      <c r="F357" s="34" t="s">
        <v>405</v>
      </c>
      <c r="G357" s="34" t="s">
        <v>405</v>
      </c>
      <c r="H357" s="50">
        <v>35.991474054800001</v>
      </c>
      <c r="I357" s="50">
        <v>-76.140050075700003</v>
      </c>
      <c r="J357" s="51">
        <v>1</v>
      </c>
      <c r="K357" s="51">
        <v>2004</v>
      </c>
      <c r="N357" t="s">
        <v>360</v>
      </c>
      <c r="Q357" s="34" t="s">
        <v>360</v>
      </c>
    </row>
    <row r="358" spans="1:17" x14ac:dyDescent="0.25">
      <c r="A358" t="s">
        <v>216</v>
      </c>
      <c r="C358" s="34" t="s">
        <v>416</v>
      </c>
      <c r="D358" s="34" t="str">
        <f t="shared" si="9"/>
        <v>PPTRA-2016</v>
      </c>
      <c r="F358" s="34" t="s">
        <v>405</v>
      </c>
      <c r="G358" s="34" t="s">
        <v>405</v>
      </c>
      <c r="H358" s="66">
        <v>35.991474054800001</v>
      </c>
      <c r="I358" s="66">
        <v>-76.140050075700003</v>
      </c>
      <c r="J358" s="51">
        <v>2</v>
      </c>
      <c r="K358" s="51">
        <v>2016</v>
      </c>
      <c r="N358" t="s">
        <v>360</v>
      </c>
      <c r="Q358" s="34" t="s">
        <v>360</v>
      </c>
    </row>
    <row r="359" spans="1:17" x14ac:dyDescent="0.25">
      <c r="A359" t="s">
        <v>216</v>
      </c>
      <c r="C359" s="34" t="s">
        <v>417</v>
      </c>
      <c r="D359" s="34" t="str">
        <f t="shared" si="9"/>
        <v>PPTRA-2004</v>
      </c>
      <c r="F359" s="34" t="s">
        <v>405</v>
      </c>
      <c r="G359" s="34" t="s">
        <v>405</v>
      </c>
      <c r="H359" s="50">
        <v>35.991324725699997</v>
      </c>
      <c r="I359" s="50">
        <v>-76.139537343300006</v>
      </c>
      <c r="J359" s="51">
        <v>1</v>
      </c>
      <c r="K359" s="51">
        <v>2004</v>
      </c>
      <c r="N359" t="s">
        <v>360</v>
      </c>
      <c r="Q359" s="34" t="s">
        <v>360</v>
      </c>
    </row>
    <row r="360" spans="1:17" x14ac:dyDescent="0.25">
      <c r="A360" t="s">
        <v>216</v>
      </c>
      <c r="C360" s="34" t="s">
        <v>417</v>
      </c>
      <c r="D360" s="34" t="str">
        <f t="shared" si="9"/>
        <v>PPTRA-2016</v>
      </c>
      <c r="F360" s="34" t="s">
        <v>405</v>
      </c>
      <c r="G360" s="34" t="s">
        <v>405</v>
      </c>
      <c r="H360" s="66">
        <v>35.991324725699997</v>
      </c>
      <c r="I360" s="66">
        <v>-76.139537343300006</v>
      </c>
      <c r="J360" s="51">
        <v>2</v>
      </c>
      <c r="K360" s="51">
        <v>2016</v>
      </c>
      <c r="N360" t="s">
        <v>360</v>
      </c>
      <c r="Q360" s="34" t="s">
        <v>360</v>
      </c>
    </row>
    <row r="361" spans="1:17" x14ac:dyDescent="0.25">
      <c r="A361" t="s">
        <v>216</v>
      </c>
      <c r="C361" s="34" t="s">
        <v>159</v>
      </c>
      <c r="D361" s="34" t="str">
        <f t="shared" si="9"/>
        <v>SWFOR-2004</v>
      </c>
      <c r="F361" s="34" t="s">
        <v>418</v>
      </c>
      <c r="G361" s="34" t="s">
        <v>418</v>
      </c>
      <c r="H361" s="50">
        <v>35.438218327599998</v>
      </c>
      <c r="I361" s="50">
        <v>-76.393910628399993</v>
      </c>
      <c r="J361" s="51">
        <v>1</v>
      </c>
      <c r="K361" s="51">
        <v>2004</v>
      </c>
      <c r="N361" t="s">
        <v>275</v>
      </c>
      <c r="Q361" s="34" t="s">
        <v>275</v>
      </c>
    </row>
    <row r="362" spans="1:17" x14ac:dyDescent="0.25">
      <c r="A362" t="s">
        <v>216</v>
      </c>
      <c r="C362" s="34" t="s">
        <v>159</v>
      </c>
      <c r="D362" s="34" t="str">
        <f t="shared" si="9"/>
        <v>SWFOR-2016</v>
      </c>
      <c r="F362" s="34" t="s">
        <v>418</v>
      </c>
      <c r="G362" s="34" t="s">
        <v>418</v>
      </c>
      <c r="H362" s="66">
        <v>35.438218327599998</v>
      </c>
      <c r="I362" s="66">
        <v>-76.393910628399993</v>
      </c>
      <c r="J362" s="51">
        <v>2</v>
      </c>
      <c r="K362" s="51">
        <v>2016</v>
      </c>
      <c r="N362" t="s">
        <v>275</v>
      </c>
      <c r="Q362" s="34" t="s">
        <v>275</v>
      </c>
    </row>
    <row r="363" spans="1:17" x14ac:dyDescent="0.25">
      <c r="A363" t="s">
        <v>216</v>
      </c>
      <c r="C363" s="34" t="s">
        <v>419</v>
      </c>
      <c r="D363" s="34" t="str">
        <f t="shared" si="9"/>
        <v>SWFOR-2004</v>
      </c>
      <c r="F363" s="34" t="s">
        <v>418</v>
      </c>
      <c r="G363" s="34" t="s">
        <v>418</v>
      </c>
      <c r="H363" s="50">
        <v>35.437847431000002</v>
      </c>
      <c r="I363" s="50">
        <v>-76.394646209800001</v>
      </c>
      <c r="J363" s="51">
        <v>1</v>
      </c>
      <c r="K363" s="51">
        <v>2004</v>
      </c>
      <c r="N363" t="s">
        <v>275</v>
      </c>
      <c r="Q363" s="34" t="s">
        <v>275</v>
      </c>
    </row>
    <row r="364" spans="1:17" x14ac:dyDescent="0.25">
      <c r="A364" t="s">
        <v>216</v>
      </c>
      <c r="C364" s="34" t="s">
        <v>419</v>
      </c>
      <c r="D364" s="34" t="str">
        <f t="shared" si="9"/>
        <v>SWFOR-2016</v>
      </c>
      <c r="F364" s="34" t="s">
        <v>418</v>
      </c>
      <c r="G364" s="34" t="s">
        <v>418</v>
      </c>
      <c r="H364" s="66">
        <v>35.437847431000002</v>
      </c>
      <c r="I364" s="66">
        <v>-76.394646209800001</v>
      </c>
      <c r="J364" s="51">
        <v>2</v>
      </c>
      <c r="K364" s="51">
        <v>2016</v>
      </c>
      <c r="N364" t="s">
        <v>275</v>
      </c>
      <c r="Q364" s="34" t="s">
        <v>275</v>
      </c>
    </row>
    <row r="365" spans="1:17" x14ac:dyDescent="0.25">
      <c r="A365" t="s">
        <v>216</v>
      </c>
      <c r="C365" s="34" t="s">
        <v>420</v>
      </c>
      <c r="D365" s="34" t="str">
        <f t="shared" si="9"/>
        <v>SWFOR-2004</v>
      </c>
      <c r="F365" s="34" t="s">
        <v>418</v>
      </c>
      <c r="G365" s="34" t="s">
        <v>418</v>
      </c>
      <c r="H365" s="50">
        <v>35.437241640400003</v>
      </c>
      <c r="I365" s="50">
        <v>-76.395628459299999</v>
      </c>
      <c r="J365" s="51">
        <v>1</v>
      </c>
      <c r="K365" s="51">
        <v>2004</v>
      </c>
      <c r="N365" t="s">
        <v>275</v>
      </c>
      <c r="Q365" s="34" t="s">
        <v>275</v>
      </c>
    </row>
    <row r="366" spans="1:17" x14ac:dyDescent="0.25">
      <c r="A366" t="s">
        <v>216</v>
      </c>
      <c r="C366" s="34" t="s">
        <v>420</v>
      </c>
      <c r="D366" s="34" t="str">
        <f t="shared" si="9"/>
        <v>SWFOR-2016</v>
      </c>
      <c r="F366" s="34" t="s">
        <v>418</v>
      </c>
      <c r="G366" s="34" t="s">
        <v>418</v>
      </c>
      <c r="H366" s="66">
        <v>35.437241640400003</v>
      </c>
      <c r="I366" s="66">
        <v>-76.395628459299999</v>
      </c>
      <c r="J366" s="51">
        <v>2</v>
      </c>
      <c r="K366" s="51">
        <v>2016</v>
      </c>
      <c r="N366" t="s">
        <v>275</v>
      </c>
      <c r="Q366" s="34" t="s">
        <v>275</v>
      </c>
    </row>
    <row r="367" spans="1:17" x14ac:dyDescent="0.25">
      <c r="A367" t="s">
        <v>216</v>
      </c>
      <c r="C367" s="34" t="s">
        <v>421</v>
      </c>
      <c r="D367" s="34" t="str">
        <f t="shared" ref="D367:D398" si="10">CONCATENATE((LEFT(C367,5)),"-",K367)</f>
        <v>SWFOR-2004</v>
      </c>
      <c r="F367" s="34" t="s">
        <v>418</v>
      </c>
      <c r="G367" s="34" t="s">
        <v>418</v>
      </c>
      <c r="H367" s="50">
        <v>35.4377537473</v>
      </c>
      <c r="I367" s="50">
        <v>-76.394064014400001</v>
      </c>
      <c r="J367" s="51">
        <v>1</v>
      </c>
      <c r="K367" s="51">
        <v>2004</v>
      </c>
      <c r="N367" t="s">
        <v>275</v>
      </c>
      <c r="Q367" s="34" t="s">
        <v>275</v>
      </c>
    </row>
    <row r="368" spans="1:17" x14ac:dyDescent="0.25">
      <c r="A368" t="s">
        <v>216</v>
      </c>
      <c r="C368" s="34" t="s">
        <v>421</v>
      </c>
      <c r="D368" s="34" t="str">
        <f t="shared" si="10"/>
        <v>SWFOR-2016</v>
      </c>
      <c r="F368" s="34" t="s">
        <v>418</v>
      </c>
      <c r="G368" s="34" t="s">
        <v>418</v>
      </c>
      <c r="H368" s="66">
        <v>35.4377537473</v>
      </c>
      <c r="I368" s="66">
        <v>-76.394064014400001</v>
      </c>
      <c r="J368" s="51">
        <v>2</v>
      </c>
      <c r="K368" s="51">
        <v>2016</v>
      </c>
      <c r="N368" t="s">
        <v>275</v>
      </c>
      <c r="Q368" s="34" t="s">
        <v>275</v>
      </c>
    </row>
    <row r="369" spans="1:17" x14ac:dyDescent="0.25">
      <c r="A369" t="s">
        <v>216</v>
      </c>
      <c r="C369" s="34" t="s">
        <v>422</v>
      </c>
      <c r="D369" s="34" t="str">
        <f t="shared" si="10"/>
        <v>SWFOR-2004</v>
      </c>
      <c r="F369" s="34" t="s">
        <v>418</v>
      </c>
      <c r="G369" s="34" t="s">
        <v>418</v>
      </c>
      <c r="H369" s="50">
        <v>35.437810411699999</v>
      </c>
      <c r="I369" s="50">
        <v>-76.395323191499998</v>
      </c>
      <c r="J369" s="51">
        <v>1</v>
      </c>
      <c r="K369" s="51">
        <v>2004</v>
      </c>
      <c r="N369" t="s">
        <v>275</v>
      </c>
      <c r="Q369" s="34" t="s">
        <v>275</v>
      </c>
    </row>
    <row r="370" spans="1:17" x14ac:dyDescent="0.25">
      <c r="A370" t="s">
        <v>216</v>
      </c>
      <c r="C370" s="34" t="s">
        <v>422</v>
      </c>
      <c r="D370" s="34" t="str">
        <f t="shared" si="10"/>
        <v>SWFOR-2016</v>
      </c>
      <c r="F370" s="34" t="s">
        <v>418</v>
      </c>
      <c r="G370" s="34" t="s">
        <v>418</v>
      </c>
      <c r="H370" s="66">
        <v>35.437810411699999</v>
      </c>
      <c r="I370" s="66">
        <v>-76.395323191499998</v>
      </c>
      <c r="J370" s="51">
        <v>2</v>
      </c>
      <c r="K370" s="51">
        <v>2016</v>
      </c>
      <c r="N370" t="s">
        <v>275</v>
      </c>
      <c r="Q370" s="34" t="s">
        <v>275</v>
      </c>
    </row>
    <row r="371" spans="1:17" x14ac:dyDescent="0.25">
      <c r="A371" t="s">
        <v>216</v>
      </c>
      <c r="C371" s="34" t="s">
        <v>423</v>
      </c>
      <c r="D371" s="34" t="str">
        <f t="shared" si="10"/>
        <v>SWFOR-2004</v>
      </c>
      <c r="F371" s="34" t="s">
        <v>418</v>
      </c>
      <c r="G371" s="34" t="s">
        <v>418</v>
      </c>
      <c r="H371" s="50">
        <v>35.437955316500002</v>
      </c>
      <c r="I371" s="50">
        <v>-76.3934599607</v>
      </c>
      <c r="J371" s="51">
        <v>1</v>
      </c>
      <c r="K371" s="51">
        <v>2004</v>
      </c>
      <c r="N371" t="s">
        <v>275</v>
      </c>
      <c r="Q371" s="34" t="s">
        <v>275</v>
      </c>
    </row>
    <row r="372" spans="1:17" x14ac:dyDescent="0.25">
      <c r="A372" t="s">
        <v>216</v>
      </c>
      <c r="C372" s="34" t="s">
        <v>423</v>
      </c>
      <c r="D372" s="34" t="str">
        <f t="shared" si="10"/>
        <v>SWFOR-2016</v>
      </c>
      <c r="F372" s="34" t="s">
        <v>418</v>
      </c>
      <c r="G372" s="34" t="s">
        <v>418</v>
      </c>
      <c r="H372" s="66">
        <v>35.437955316500002</v>
      </c>
      <c r="I372" s="66">
        <v>-76.3934599607</v>
      </c>
      <c r="J372" s="51">
        <v>2</v>
      </c>
      <c r="K372" s="51">
        <v>2016</v>
      </c>
      <c r="N372" t="s">
        <v>275</v>
      </c>
      <c r="Q372" s="34" t="s">
        <v>275</v>
      </c>
    </row>
    <row r="373" spans="1:17" x14ac:dyDescent="0.25">
      <c r="A373" t="s">
        <v>216</v>
      </c>
      <c r="C373" s="34" t="s">
        <v>424</v>
      </c>
      <c r="D373" s="34" t="str">
        <f t="shared" si="10"/>
        <v>SWFOR-2004</v>
      </c>
      <c r="F373" s="34" t="s">
        <v>418</v>
      </c>
      <c r="G373" s="34" t="s">
        <v>418</v>
      </c>
      <c r="H373" s="50">
        <v>35.437407255899998</v>
      </c>
      <c r="I373" s="50">
        <v>-76.394919459500002</v>
      </c>
      <c r="J373" s="51">
        <v>1</v>
      </c>
      <c r="K373" s="51">
        <v>2004</v>
      </c>
      <c r="N373" t="s">
        <v>275</v>
      </c>
      <c r="Q373" s="34" t="s">
        <v>275</v>
      </c>
    </row>
    <row r="374" spans="1:17" x14ac:dyDescent="0.25">
      <c r="A374" t="s">
        <v>216</v>
      </c>
      <c r="C374" s="34" t="s">
        <v>424</v>
      </c>
      <c r="D374" s="34" t="str">
        <f t="shared" si="10"/>
        <v>SWFOR-2016</v>
      </c>
      <c r="F374" s="34" t="s">
        <v>418</v>
      </c>
      <c r="G374" s="34" t="s">
        <v>418</v>
      </c>
      <c r="H374" s="66">
        <v>35.437407255899998</v>
      </c>
      <c r="I374" s="66">
        <v>-76.394919459500002</v>
      </c>
      <c r="J374" s="51">
        <v>2</v>
      </c>
      <c r="K374" s="51">
        <v>2016</v>
      </c>
      <c r="N374" t="s">
        <v>275</v>
      </c>
      <c r="Q374" s="34" t="s">
        <v>275</v>
      </c>
    </row>
    <row r="375" spans="1:17" x14ac:dyDescent="0.25">
      <c r="A375" t="s">
        <v>216</v>
      </c>
      <c r="C375" s="34" t="s">
        <v>160</v>
      </c>
      <c r="D375" s="34" t="str">
        <f t="shared" si="10"/>
        <v>SWMAR-2004</v>
      </c>
      <c r="F375" s="34" t="s">
        <v>418</v>
      </c>
      <c r="G375" s="34" t="s">
        <v>418</v>
      </c>
      <c r="H375" s="50">
        <v>35.438542447400003</v>
      </c>
      <c r="I375" s="50">
        <v>-76.391640728300004</v>
      </c>
      <c r="J375" s="51">
        <v>1</v>
      </c>
      <c r="K375" s="51">
        <v>2004</v>
      </c>
      <c r="N375" t="s">
        <v>278</v>
      </c>
      <c r="Q375" s="34" t="s">
        <v>353</v>
      </c>
    </row>
    <row r="376" spans="1:17" x14ac:dyDescent="0.25">
      <c r="A376" t="s">
        <v>216</v>
      </c>
      <c r="C376" s="34" t="s">
        <v>160</v>
      </c>
      <c r="D376" s="34" t="str">
        <f t="shared" si="10"/>
        <v>SWMAR-2016</v>
      </c>
      <c r="F376" s="34" t="s">
        <v>418</v>
      </c>
      <c r="G376" s="34" t="s">
        <v>418</v>
      </c>
      <c r="H376" s="66">
        <v>35.438542447400003</v>
      </c>
      <c r="I376" s="66">
        <v>-76.391640728300004</v>
      </c>
      <c r="J376" s="51">
        <v>2</v>
      </c>
      <c r="K376" s="51">
        <v>2016</v>
      </c>
      <c r="N376" t="s">
        <v>278</v>
      </c>
      <c r="Q376" s="34" t="s">
        <v>353</v>
      </c>
    </row>
    <row r="377" spans="1:17" x14ac:dyDescent="0.25">
      <c r="A377" t="s">
        <v>216</v>
      </c>
      <c r="C377" s="34" t="s">
        <v>425</v>
      </c>
      <c r="D377" s="34" t="str">
        <f t="shared" si="10"/>
        <v>SWMAR-2004</v>
      </c>
      <c r="F377" s="34" t="s">
        <v>418</v>
      </c>
      <c r="G377" s="34" t="s">
        <v>418</v>
      </c>
      <c r="H377" s="50">
        <v>35.438997399599998</v>
      </c>
      <c r="I377" s="50">
        <v>-76.3935740987</v>
      </c>
      <c r="J377" s="51">
        <v>1</v>
      </c>
      <c r="K377" s="51">
        <v>2004</v>
      </c>
      <c r="N377" t="s">
        <v>278</v>
      </c>
      <c r="Q377" s="34" t="s">
        <v>353</v>
      </c>
    </row>
    <row r="378" spans="1:17" x14ac:dyDescent="0.25">
      <c r="A378" t="s">
        <v>216</v>
      </c>
      <c r="C378" s="34" t="s">
        <v>425</v>
      </c>
      <c r="D378" s="34" t="str">
        <f t="shared" si="10"/>
        <v>SWMAR-2016</v>
      </c>
      <c r="F378" s="34" t="s">
        <v>418</v>
      </c>
      <c r="G378" s="34" t="s">
        <v>418</v>
      </c>
      <c r="H378" s="66">
        <v>35.438997399599998</v>
      </c>
      <c r="I378" s="66">
        <v>-76.3935740987</v>
      </c>
      <c r="J378" s="51">
        <v>2</v>
      </c>
      <c r="K378" s="51">
        <v>2016</v>
      </c>
      <c r="N378" t="s">
        <v>278</v>
      </c>
      <c r="Q378" s="34" t="s">
        <v>353</v>
      </c>
    </row>
    <row r="379" spans="1:17" x14ac:dyDescent="0.25">
      <c r="A379" t="s">
        <v>216</v>
      </c>
      <c r="C379" s="34" t="s">
        <v>426</v>
      </c>
      <c r="D379" s="34" t="str">
        <f t="shared" si="10"/>
        <v>SWMAR-2004</v>
      </c>
      <c r="F379" s="34" t="s">
        <v>418</v>
      </c>
      <c r="G379" s="34" t="s">
        <v>418</v>
      </c>
      <c r="H379" s="50">
        <v>35.439465102500002</v>
      </c>
      <c r="I379" s="50">
        <v>-76.393678058500001</v>
      </c>
      <c r="J379" s="51">
        <v>1</v>
      </c>
      <c r="K379" s="51">
        <v>2004</v>
      </c>
      <c r="N379" t="s">
        <v>278</v>
      </c>
      <c r="Q379" s="34" t="s">
        <v>353</v>
      </c>
    </row>
    <row r="380" spans="1:17" x14ac:dyDescent="0.25">
      <c r="A380" t="s">
        <v>216</v>
      </c>
      <c r="C380" s="34" t="s">
        <v>426</v>
      </c>
      <c r="D380" s="34" t="str">
        <f t="shared" si="10"/>
        <v>SWMAR-2016</v>
      </c>
      <c r="F380" s="34" t="s">
        <v>418</v>
      </c>
      <c r="G380" s="34" t="s">
        <v>418</v>
      </c>
      <c r="H380" s="66">
        <v>35.439465102500002</v>
      </c>
      <c r="I380" s="66">
        <v>-76.393678058500001</v>
      </c>
      <c r="J380" s="51">
        <v>2</v>
      </c>
      <c r="K380" s="51">
        <v>2016</v>
      </c>
      <c r="N380" t="s">
        <v>278</v>
      </c>
      <c r="Q380" s="34" t="s">
        <v>353</v>
      </c>
    </row>
    <row r="381" spans="1:17" x14ac:dyDescent="0.25">
      <c r="A381" t="s">
        <v>216</v>
      </c>
      <c r="C381" s="34" t="s">
        <v>427</v>
      </c>
      <c r="D381" s="34" t="str">
        <f t="shared" si="10"/>
        <v>SWMAR-2004</v>
      </c>
      <c r="F381" s="34" t="s">
        <v>418</v>
      </c>
      <c r="G381" s="34" t="s">
        <v>418</v>
      </c>
      <c r="H381" s="50">
        <v>35.438790128299999</v>
      </c>
      <c r="I381" s="50">
        <v>-76.392149755399998</v>
      </c>
      <c r="J381" s="51">
        <v>1</v>
      </c>
      <c r="K381" s="51">
        <v>2004</v>
      </c>
      <c r="N381" t="s">
        <v>278</v>
      </c>
      <c r="Q381" s="34" t="s">
        <v>353</v>
      </c>
    </row>
    <row r="382" spans="1:17" x14ac:dyDescent="0.25">
      <c r="A382" t="s">
        <v>216</v>
      </c>
      <c r="C382" s="34" t="s">
        <v>427</v>
      </c>
      <c r="D382" s="34" t="str">
        <f t="shared" si="10"/>
        <v>SWMAR-2016</v>
      </c>
      <c r="F382" s="34" t="s">
        <v>418</v>
      </c>
      <c r="G382" s="34" t="s">
        <v>418</v>
      </c>
      <c r="H382" s="66">
        <v>35.438790128299999</v>
      </c>
      <c r="I382" s="66">
        <v>-76.392149755399998</v>
      </c>
      <c r="J382" s="51">
        <v>2</v>
      </c>
      <c r="K382" s="51">
        <v>2016</v>
      </c>
      <c r="N382" t="s">
        <v>278</v>
      </c>
      <c r="Q382" s="34" t="s">
        <v>353</v>
      </c>
    </row>
    <row r="383" spans="1:17" x14ac:dyDescent="0.25">
      <c r="A383" t="s">
        <v>216</v>
      </c>
      <c r="C383" s="34" t="s">
        <v>428</v>
      </c>
      <c r="D383" s="34" t="str">
        <f t="shared" si="10"/>
        <v>SWMAR-2004</v>
      </c>
      <c r="F383" s="34" t="s">
        <v>418</v>
      </c>
      <c r="G383" s="34" t="s">
        <v>418</v>
      </c>
      <c r="H383" s="50">
        <v>35.438851112800002</v>
      </c>
      <c r="I383" s="50">
        <v>-76.392681945700005</v>
      </c>
      <c r="J383" s="51">
        <v>1</v>
      </c>
      <c r="K383" s="51">
        <v>2004</v>
      </c>
      <c r="N383" t="s">
        <v>278</v>
      </c>
      <c r="Q383" s="34" t="s">
        <v>353</v>
      </c>
    </row>
    <row r="384" spans="1:17" x14ac:dyDescent="0.25">
      <c r="A384" t="s">
        <v>216</v>
      </c>
      <c r="C384" s="34" t="s">
        <v>428</v>
      </c>
      <c r="D384" s="34" t="str">
        <f t="shared" si="10"/>
        <v>SWMAR-2016</v>
      </c>
      <c r="F384" s="34" t="s">
        <v>418</v>
      </c>
      <c r="G384" s="34" t="s">
        <v>418</v>
      </c>
      <c r="H384" s="66">
        <v>35.438851112800002</v>
      </c>
      <c r="I384" s="66">
        <v>-76.392681945700005</v>
      </c>
      <c r="J384" s="51">
        <v>2</v>
      </c>
      <c r="K384" s="51">
        <v>2016</v>
      </c>
      <c r="N384" t="s">
        <v>278</v>
      </c>
      <c r="Q384" s="34" t="s">
        <v>353</v>
      </c>
    </row>
    <row r="385" spans="1:17" x14ac:dyDescent="0.25">
      <c r="A385" t="s">
        <v>216</v>
      </c>
      <c r="C385" s="34" t="s">
        <v>429</v>
      </c>
      <c r="D385" s="34" t="str">
        <f t="shared" si="10"/>
        <v>SWMAR-2004</v>
      </c>
      <c r="F385" s="34" t="s">
        <v>418</v>
      </c>
      <c r="G385" s="34" t="s">
        <v>418</v>
      </c>
      <c r="H385" s="50">
        <v>35.438906704899999</v>
      </c>
      <c r="I385" s="50">
        <v>-76.391314559500003</v>
      </c>
      <c r="J385" s="51">
        <v>1</v>
      </c>
      <c r="K385" s="51">
        <v>2004</v>
      </c>
      <c r="N385" t="s">
        <v>278</v>
      </c>
      <c r="Q385" s="34" t="s">
        <v>353</v>
      </c>
    </row>
    <row r="386" spans="1:17" x14ac:dyDescent="0.25">
      <c r="A386" t="s">
        <v>216</v>
      </c>
      <c r="C386" s="34" t="s">
        <v>429</v>
      </c>
      <c r="D386" s="34" t="str">
        <f t="shared" si="10"/>
        <v>SWMAR-2016</v>
      </c>
      <c r="F386" s="34" t="s">
        <v>418</v>
      </c>
      <c r="G386" s="34" t="s">
        <v>418</v>
      </c>
      <c r="H386" s="66">
        <v>35.438906704899999</v>
      </c>
      <c r="I386" s="66">
        <v>-76.391314559500003</v>
      </c>
      <c r="J386" s="51">
        <v>2</v>
      </c>
      <c r="K386" s="51">
        <v>2016</v>
      </c>
      <c r="N386" t="s">
        <v>278</v>
      </c>
      <c r="Q386" s="34" t="s">
        <v>353</v>
      </c>
    </row>
    <row r="387" spans="1:17" x14ac:dyDescent="0.25">
      <c r="A387" t="s">
        <v>216</v>
      </c>
      <c r="C387" s="34" t="s">
        <v>430</v>
      </c>
      <c r="D387" s="34" t="str">
        <f t="shared" si="10"/>
        <v>SWMAR-2004</v>
      </c>
      <c r="F387" s="34" t="s">
        <v>418</v>
      </c>
      <c r="G387" s="34" t="s">
        <v>418</v>
      </c>
      <c r="H387" s="50">
        <v>35.4388259013</v>
      </c>
      <c r="I387" s="50">
        <v>-76.393196068899996</v>
      </c>
      <c r="J387" s="51">
        <v>1</v>
      </c>
      <c r="K387" s="51">
        <v>2004</v>
      </c>
      <c r="N387" t="s">
        <v>278</v>
      </c>
      <c r="Q387" s="34" t="s">
        <v>353</v>
      </c>
    </row>
    <row r="388" spans="1:17" x14ac:dyDescent="0.25">
      <c r="A388" t="s">
        <v>216</v>
      </c>
      <c r="C388" s="34" t="s">
        <v>430</v>
      </c>
      <c r="D388" s="34" t="str">
        <f t="shared" si="10"/>
        <v>SWMAR-2016</v>
      </c>
      <c r="F388" s="34" t="s">
        <v>418</v>
      </c>
      <c r="G388" s="34" t="s">
        <v>418</v>
      </c>
      <c r="H388" s="66">
        <v>35.4388259013</v>
      </c>
      <c r="I388" s="66">
        <v>-76.393196068899996</v>
      </c>
      <c r="J388" s="51">
        <v>2</v>
      </c>
      <c r="K388" s="51">
        <v>2016</v>
      </c>
      <c r="N388" t="s">
        <v>278</v>
      </c>
      <c r="Q388" s="34" t="s">
        <v>353</v>
      </c>
    </row>
    <row r="389" spans="1:17" x14ac:dyDescent="0.25">
      <c r="A389" t="s">
        <v>216</v>
      </c>
      <c r="C389" s="34" t="s">
        <v>161</v>
      </c>
      <c r="D389" s="34" t="str">
        <f t="shared" si="10"/>
        <v>SWTRA-2004</v>
      </c>
      <c r="F389" s="34" t="s">
        <v>418</v>
      </c>
      <c r="G389" s="34" t="s">
        <v>418</v>
      </c>
      <c r="H389" s="50">
        <v>35.439746229500003</v>
      </c>
      <c r="I389" s="50">
        <v>-76.392192320800007</v>
      </c>
      <c r="J389" s="51">
        <v>1</v>
      </c>
      <c r="K389" s="51">
        <v>2004</v>
      </c>
      <c r="N389" t="s">
        <v>360</v>
      </c>
      <c r="Q389" s="34" t="s">
        <v>360</v>
      </c>
    </row>
    <row r="390" spans="1:17" x14ac:dyDescent="0.25">
      <c r="A390" t="s">
        <v>216</v>
      </c>
      <c r="C390" s="34" t="s">
        <v>161</v>
      </c>
      <c r="D390" s="34" t="str">
        <f t="shared" si="10"/>
        <v>SWTRA-2016</v>
      </c>
      <c r="F390" s="34" t="s">
        <v>418</v>
      </c>
      <c r="G390" s="34" t="s">
        <v>418</v>
      </c>
      <c r="H390" s="66">
        <v>35.439746229500003</v>
      </c>
      <c r="I390" s="66">
        <v>-76.392192320800007</v>
      </c>
      <c r="J390" s="51">
        <v>2</v>
      </c>
      <c r="K390" s="51">
        <v>2016</v>
      </c>
      <c r="N390" t="s">
        <v>360</v>
      </c>
      <c r="Q390" s="34" t="s">
        <v>360</v>
      </c>
    </row>
    <row r="391" spans="1:17" x14ac:dyDescent="0.25">
      <c r="A391" t="s">
        <v>216</v>
      </c>
      <c r="C391" s="34" t="s">
        <v>431</v>
      </c>
      <c r="D391" s="34" t="str">
        <f t="shared" si="10"/>
        <v>SWTRA-2004</v>
      </c>
      <c r="F391" s="34" t="s">
        <v>418</v>
      </c>
      <c r="G391" s="34" t="s">
        <v>418</v>
      </c>
      <c r="H391" s="50">
        <v>35.441226976800003</v>
      </c>
      <c r="I391" s="50">
        <v>-76.392219650300007</v>
      </c>
      <c r="J391" s="51">
        <v>1</v>
      </c>
      <c r="K391" s="51">
        <v>2004</v>
      </c>
      <c r="N391" t="s">
        <v>360</v>
      </c>
      <c r="Q391" s="34" t="s">
        <v>360</v>
      </c>
    </row>
    <row r="392" spans="1:17" x14ac:dyDescent="0.25">
      <c r="A392" t="s">
        <v>216</v>
      </c>
      <c r="C392" s="34" t="s">
        <v>431</v>
      </c>
      <c r="D392" s="34" t="str">
        <f t="shared" si="10"/>
        <v>SWTRA-2016</v>
      </c>
      <c r="F392" s="34" t="s">
        <v>418</v>
      </c>
      <c r="G392" s="34" t="s">
        <v>418</v>
      </c>
      <c r="H392" s="66">
        <v>35.441226976800003</v>
      </c>
      <c r="I392" s="66">
        <v>-76.392219650300007</v>
      </c>
      <c r="J392" s="51">
        <v>2</v>
      </c>
      <c r="K392" s="51">
        <v>2016</v>
      </c>
      <c r="N392" t="s">
        <v>360</v>
      </c>
      <c r="Q392" s="34" t="s">
        <v>360</v>
      </c>
    </row>
    <row r="393" spans="1:17" x14ac:dyDescent="0.25">
      <c r="A393" t="s">
        <v>216</v>
      </c>
      <c r="C393" s="34" t="s">
        <v>432</v>
      </c>
      <c r="D393" s="34" t="str">
        <f t="shared" si="10"/>
        <v>SWTRA-2004</v>
      </c>
      <c r="F393" s="34" t="s">
        <v>418</v>
      </c>
      <c r="G393" s="34" t="s">
        <v>418</v>
      </c>
      <c r="H393" s="50">
        <v>35.440141167999997</v>
      </c>
      <c r="I393" s="50">
        <v>-76.391478019999994</v>
      </c>
      <c r="J393" s="51">
        <v>1</v>
      </c>
      <c r="K393" s="51">
        <v>2004</v>
      </c>
      <c r="N393" t="s">
        <v>360</v>
      </c>
      <c r="Q393" s="34" t="s">
        <v>360</v>
      </c>
    </row>
    <row r="394" spans="1:17" x14ac:dyDescent="0.25">
      <c r="A394" t="s">
        <v>216</v>
      </c>
      <c r="C394" s="34" t="s">
        <v>432</v>
      </c>
      <c r="D394" s="34" t="str">
        <f t="shared" si="10"/>
        <v>SWTRA-2016</v>
      </c>
      <c r="F394" s="34" t="s">
        <v>418</v>
      </c>
      <c r="G394" s="34" t="s">
        <v>418</v>
      </c>
      <c r="H394" s="66">
        <v>35.440141167999997</v>
      </c>
      <c r="I394" s="66">
        <v>-76.391478019999994</v>
      </c>
      <c r="J394" s="51">
        <v>2</v>
      </c>
      <c r="K394" s="51">
        <v>2016</v>
      </c>
      <c r="N394" t="s">
        <v>360</v>
      </c>
      <c r="Q394" s="34" t="s">
        <v>360</v>
      </c>
    </row>
    <row r="395" spans="1:17" x14ac:dyDescent="0.25">
      <c r="A395" t="s">
        <v>216</v>
      </c>
      <c r="C395" s="34" t="s">
        <v>433</v>
      </c>
      <c r="D395" s="34" t="str">
        <f t="shared" si="10"/>
        <v>SWTRA-2004</v>
      </c>
      <c r="F395" s="34" t="s">
        <v>418</v>
      </c>
      <c r="G395" s="34" t="s">
        <v>418</v>
      </c>
      <c r="H395" s="50">
        <v>35.440770175899999</v>
      </c>
      <c r="I395" s="50">
        <v>-76.391323311099995</v>
      </c>
      <c r="J395" s="51">
        <v>1</v>
      </c>
      <c r="K395" s="51">
        <v>2004</v>
      </c>
      <c r="N395" t="s">
        <v>360</v>
      </c>
      <c r="Q395" s="34" t="s">
        <v>360</v>
      </c>
    </row>
    <row r="396" spans="1:17" x14ac:dyDescent="0.25">
      <c r="A396" t="s">
        <v>216</v>
      </c>
      <c r="C396" s="34" t="s">
        <v>433</v>
      </c>
      <c r="D396" s="34" t="str">
        <f t="shared" si="10"/>
        <v>SWTRA-2016</v>
      </c>
      <c r="F396" s="34" t="s">
        <v>418</v>
      </c>
      <c r="G396" s="34" t="s">
        <v>418</v>
      </c>
      <c r="H396" s="66">
        <v>35.440770175899999</v>
      </c>
      <c r="I396" s="66">
        <v>-76.391323311099995</v>
      </c>
      <c r="J396" s="51">
        <v>2</v>
      </c>
      <c r="K396" s="51">
        <v>2016</v>
      </c>
      <c r="N396" t="s">
        <v>360</v>
      </c>
      <c r="Q396" s="34" t="s">
        <v>360</v>
      </c>
    </row>
    <row r="397" spans="1:17" x14ac:dyDescent="0.25">
      <c r="A397" t="s">
        <v>216</v>
      </c>
      <c r="C397" s="34" t="s">
        <v>434</v>
      </c>
      <c r="D397" s="34" t="str">
        <f t="shared" si="10"/>
        <v>SWTRA-2004</v>
      </c>
      <c r="F397" s="34" t="s">
        <v>418</v>
      </c>
      <c r="G397" s="34" t="s">
        <v>418</v>
      </c>
      <c r="H397" s="50">
        <v>35.4405513313</v>
      </c>
      <c r="I397" s="50">
        <v>-76.392152994699998</v>
      </c>
      <c r="J397" s="51">
        <v>1</v>
      </c>
      <c r="K397" s="51">
        <v>2004</v>
      </c>
      <c r="N397" t="s">
        <v>360</v>
      </c>
      <c r="Q397" s="34" t="s">
        <v>360</v>
      </c>
    </row>
    <row r="398" spans="1:17" x14ac:dyDescent="0.25">
      <c r="A398" t="s">
        <v>216</v>
      </c>
      <c r="C398" s="34" t="s">
        <v>434</v>
      </c>
      <c r="D398" s="34" t="str">
        <f t="shared" si="10"/>
        <v>SWTRA-2016</v>
      </c>
      <c r="F398" s="34" t="s">
        <v>418</v>
      </c>
      <c r="G398" s="34" t="s">
        <v>418</v>
      </c>
      <c r="H398" s="66">
        <v>35.4405513313</v>
      </c>
      <c r="I398" s="66">
        <v>-76.392152994699998</v>
      </c>
      <c r="J398" s="51">
        <v>2</v>
      </c>
      <c r="K398" s="51">
        <v>2016</v>
      </c>
      <c r="N398" t="s">
        <v>360</v>
      </c>
      <c r="Q398" s="34" t="s">
        <v>360</v>
      </c>
    </row>
    <row r="399" spans="1:17" x14ac:dyDescent="0.25">
      <c r="A399" t="s">
        <v>216</v>
      </c>
      <c r="C399" s="34" t="s">
        <v>435</v>
      </c>
      <c r="D399" s="34" t="str">
        <f t="shared" ref="D399:D402" si="11">CONCATENATE((LEFT(C399,5)),"-",K399)</f>
        <v>SWTRA-2004</v>
      </c>
      <c r="F399" s="34" t="s">
        <v>418</v>
      </c>
      <c r="G399" s="34" t="s">
        <v>418</v>
      </c>
      <c r="H399" s="50">
        <v>35.439298309400002</v>
      </c>
      <c r="I399" s="50">
        <v>-76.391202891600003</v>
      </c>
      <c r="J399" s="51">
        <v>1</v>
      </c>
      <c r="K399" s="51">
        <v>2004</v>
      </c>
      <c r="N399" t="s">
        <v>360</v>
      </c>
      <c r="Q399" s="34" t="s">
        <v>360</v>
      </c>
    </row>
    <row r="400" spans="1:17" x14ac:dyDescent="0.25">
      <c r="A400" t="s">
        <v>216</v>
      </c>
      <c r="C400" s="34" t="s">
        <v>435</v>
      </c>
      <c r="D400" s="34" t="str">
        <f t="shared" si="11"/>
        <v>SWTRA-2016</v>
      </c>
      <c r="F400" s="34" t="s">
        <v>418</v>
      </c>
      <c r="G400" s="34" t="s">
        <v>418</v>
      </c>
      <c r="H400" s="66">
        <v>35.439298309400002</v>
      </c>
      <c r="I400" s="66">
        <v>-76.391202891600003</v>
      </c>
      <c r="J400" s="51">
        <v>2</v>
      </c>
      <c r="K400" s="51">
        <v>2016</v>
      </c>
      <c r="N400" t="s">
        <v>360</v>
      </c>
      <c r="Q400" s="34" t="s">
        <v>360</v>
      </c>
    </row>
    <row r="401" spans="1:30" x14ac:dyDescent="0.25">
      <c r="A401" t="s">
        <v>216</v>
      </c>
      <c r="C401" s="34" t="s">
        <v>436</v>
      </c>
      <c r="D401" s="34" t="str">
        <f t="shared" si="11"/>
        <v>SWTRA-2004</v>
      </c>
      <c r="F401" s="34" t="s">
        <v>418</v>
      </c>
      <c r="G401" s="34" t="s">
        <v>418</v>
      </c>
      <c r="H401" s="50">
        <v>35.439186551900001</v>
      </c>
      <c r="I401" s="50">
        <v>-76.392515462700004</v>
      </c>
      <c r="J401" s="51">
        <v>1</v>
      </c>
      <c r="K401" s="51">
        <v>2004</v>
      </c>
      <c r="N401" t="s">
        <v>360</v>
      </c>
      <c r="Q401" s="34" t="s">
        <v>360</v>
      </c>
    </row>
    <row r="402" spans="1:30" x14ac:dyDescent="0.25">
      <c r="A402" t="s">
        <v>216</v>
      </c>
      <c r="C402" s="34" t="s">
        <v>436</v>
      </c>
      <c r="D402" s="34" t="str">
        <f t="shared" si="11"/>
        <v>SWTRA-2016</v>
      </c>
      <c r="F402" s="34" t="s">
        <v>418</v>
      </c>
      <c r="G402" s="34" t="s">
        <v>418</v>
      </c>
      <c r="H402" s="66">
        <v>35.439186551900001</v>
      </c>
      <c r="I402" s="66">
        <v>-76.392515462700004</v>
      </c>
      <c r="J402" s="51">
        <v>2</v>
      </c>
      <c r="K402" s="51">
        <v>2016</v>
      </c>
      <c r="N402" t="s">
        <v>360</v>
      </c>
      <c r="Q402" s="34" t="s">
        <v>360</v>
      </c>
    </row>
    <row r="403" spans="1:30" x14ac:dyDescent="0.25">
      <c r="A403" t="s">
        <v>207</v>
      </c>
      <c r="B403" s="34" t="s">
        <v>437</v>
      </c>
      <c r="C403" s="34" t="s">
        <v>438</v>
      </c>
      <c r="D403" s="34" t="str">
        <f>CONCATENATE((LEFT(C403,6)),"-",K403)</f>
        <v>ALL005-2013</v>
      </c>
      <c r="E403" s="34" t="s">
        <v>437</v>
      </c>
      <c r="F403" s="34" t="s">
        <v>439</v>
      </c>
      <c r="G403" s="34" t="s">
        <v>171</v>
      </c>
      <c r="H403" s="50">
        <v>35.600271758700003</v>
      </c>
      <c r="I403" s="50">
        <v>-75.893727765999998</v>
      </c>
      <c r="J403" s="51">
        <v>1</v>
      </c>
      <c r="K403" s="51">
        <v>2013</v>
      </c>
      <c r="L403" s="2">
        <v>41472</v>
      </c>
      <c r="M403" s="51">
        <v>1</v>
      </c>
      <c r="N403" s="2" t="s">
        <v>278</v>
      </c>
      <c r="O403" s="34" t="s">
        <v>440</v>
      </c>
      <c r="P403" s="34" t="s">
        <v>279</v>
      </c>
      <c r="Q403" s="34" t="s">
        <v>353</v>
      </c>
      <c r="R403" s="34" t="s">
        <v>441</v>
      </c>
      <c r="S403" s="52" t="s">
        <v>442</v>
      </c>
      <c r="T403" s="34" t="s">
        <v>443</v>
      </c>
      <c r="U403" s="34" t="s">
        <v>444</v>
      </c>
      <c r="V403" s="34" t="s">
        <v>445</v>
      </c>
      <c r="W403" s="34" t="s">
        <v>446</v>
      </c>
      <c r="X403" s="34" t="s">
        <v>447</v>
      </c>
      <c r="Y403" s="34" t="s">
        <v>448</v>
      </c>
      <c r="Z403" s="34" t="s">
        <v>449</v>
      </c>
      <c r="AA403" s="34" t="s">
        <v>450</v>
      </c>
      <c r="AB403" s="34" t="s">
        <v>451</v>
      </c>
      <c r="AC403" s="34" t="s">
        <v>207</v>
      </c>
      <c r="AD403" s="35">
        <v>0.8</v>
      </c>
    </row>
    <row r="404" spans="1:30" ht="26.25" x14ac:dyDescent="0.25">
      <c r="A404" t="s">
        <v>207</v>
      </c>
      <c r="B404" t="s">
        <v>452</v>
      </c>
      <c r="C404" t="s">
        <v>438</v>
      </c>
      <c r="D404" s="34" t="str">
        <f t="shared" ref="D404:D450" si="12">CONCATENATE((LEFT(C404,6)),"-",K404)</f>
        <v>ALL005-2016</v>
      </c>
      <c r="E404" t="s">
        <v>452</v>
      </c>
      <c r="F404" t="s">
        <v>439</v>
      </c>
      <c r="G404" t="s">
        <v>171</v>
      </c>
      <c r="H404" s="50">
        <v>35.600271758700003</v>
      </c>
      <c r="I404" s="50">
        <v>-75.893727765999998</v>
      </c>
      <c r="J404" s="51">
        <v>2</v>
      </c>
      <c r="K404" s="51">
        <v>2016</v>
      </c>
      <c r="L404" s="2">
        <v>42571</v>
      </c>
      <c r="M404" s="51">
        <v>1</v>
      </c>
      <c r="N404" s="2" t="s">
        <v>278</v>
      </c>
      <c r="O404" t="s">
        <v>453</v>
      </c>
      <c r="P404" t="s">
        <v>279</v>
      </c>
      <c r="Q404" t="s">
        <v>353</v>
      </c>
      <c r="S404" s="53" t="s">
        <v>454</v>
      </c>
      <c r="U404" t="s">
        <v>455</v>
      </c>
      <c r="V404" t="s">
        <v>456</v>
      </c>
      <c r="W404" t="s">
        <v>446</v>
      </c>
      <c r="X404" t="s">
        <v>447</v>
      </c>
      <c r="AB404" t="s">
        <v>451</v>
      </c>
      <c r="AC404" s="34" t="s">
        <v>207</v>
      </c>
    </row>
    <row r="405" spans="1:30" x14ac:dyDescent="0.25">
      <c r="A405" t="s">
        <v>207</v>
      </c>
      <c r="B405" s="34" t="s">
        <v>457</v>
      </c>
      <c r="C405" s="34" t="s">
        <v>458</v>
      </c>
      <c r="D405" s="34" t="str">
        <f t="shared" si="12"/>
        <v>ALL005-2013</v>
      </c>
      <c r="E405" s="34" t="s">
        <v>457</v>
      </c>
      <c r="F405" s="34" t="s">
        <v>439</v>
      </c>
      <c r="G405" s="34" t="s">
        <v>171</v>
      </c>
      <c r="H405" s="50">
        <v>35.6003646144</v>
      </c>
      <c r="I405" s="50">
        <v>-75.893364494500005</v>
      </c>
      <c r="J405" s="51">
        <v>1</v>
      </c>
      <c r="K405" s="51">
        <v>2013</v>
      </c>
      <c r="L405" s="2">
        <v>41472</v>
      </c>
      <c r="M405" s="51">
        <v>1</v>
      </c>
      <c r="N405" s="2" t="s">
        <v>278</v>
      </c>
      <c r="O405" s="34" t="s">
        <v>440</v>
      </c>
      <c r="P405" s="34" t="s">
        <v>279</v>
      </c>
      <c r="Q405" s="34" t="s">
        <v>353</v>
      </c>
      <c r="R405" s="34" t="s">
        <v>441</v>
      </c>
      <c r="S405" s="52" t="s">
        <v>459</v>
      </c>
      <c r="T405" s="34" t="s">
        <v>443</v>
      </c>
      <c r="U405" s="34" t="s">
        <v>460</v>
      </c>
      <c r="V405" s="34" t="s">
        <v>461</v>
      </c>
      <c r="W405" s="34" t="s">
        <v>446</v>
      </c>
      <c r="X405" s="34" t="s">
        <v>447</v>
      </c>
      <c r="Y405" s="34" t="s">
        <v>448</v>
      </c>
      <c r="Z405" s="34" t="s">
        <v>449</v>
      </c>
      <c r="AA405" s="34" t="s">
        <v>450</v>
      </c>
      <c r="AB405" s="34" t="s">
        <v>451</v>
      </c>
      <c r="AC405" s="34" t="s">
        <v>207</v>
      </c>
      <c r="AD405" s="35">
        <v>0.9</v>
      </c>
    </row>
    <row r="406" spans="1:30" ht="26.25" x14ac:dyDescent="0.25">
      <c r="A406" t="s">
        <v>207</v>
      </c>
      <c r="B406" t="s">
        <v>462</v>
      </c>
      <c r="C406" t="s">
        <v>458</v>
      </c>
      <c r="D406" s="34" t="str">
        <f t="shared" si="12"/>
        <v>ALL005-2016</v>
      </c>
      <c r="E406" t="s">
        <v>462</v>
      </c>
      <c r="F406" t="s">
        <v>439</v>
      </c>
      <c r="G406" t="s">
        <v>171</v>
      </c>
      <c r="H406" s="50">
        <v>35.6003646144</v>
      </c>
      <c r="I406" s="50">
        <v>-75.893364494500005</v>
      </c>
      <c r="J406" s="51">
        <v>2</v>
      </c>
      <c r="K406" s="51">
        <v>2016</v>
      </c>
      <c r="L406" s="2">
        <v>42571</v>
      </c>
      <c r="M406" s="51">
        <v>1</v>
      </c>
      <c r="N406" s="2" t="s">
        <v>278</v>
      </c>
      <c r="O406" t="s">
        <v>453</v>
      </c>
      <c r="P406" t="s">
        <v>279</v>
      </c>
      <c r="Q406" t="s">
        <v>353</v>
      </c>
      <c r="S406" s="53" t="s">
        <v>454</v>
      </c>
      <c r="U406" t="s">
        <v>463</v>
      </c>
      <c r="V406" t="s">
        <v>456</v>
      </c>
      <c r="W406" t="s">
        <v>446</v>
      </c>
      <c r="X406" t="s">
        <v>447</v>
      </c>
      <c r="AB406" t="s">
        <v>451</v>
      </c>
      <c r="AC406" s="34" t="s">
        <v>207</v>
      </c>
    </row>
    <row r="407" spans="1:30" x14ac:dyDescent="0.25">
      <c r="A407" t="s">
        <v>207</v>
      </c>
      <c r="B407" s="34" t="s">
        <v>464</v>
      </c>
      <c r="C407" s="34" t="s">
        <v>465</v>
      </c>
      <c r="D407" s="34" t="str">
        <f t="shared" si="12"/>
        <v>ALL005-2013</v>
      </c>
      <c r="E407" s="34" t="s">
        <v>464</v>
      </c>
      <c r="F407" s="34" t="s">
        <v>439</v>
      </c>
      <c r="G407" s="34" t="s">
        <v>171</v>
      </c>
      <c r="H407" s="50">
        <v>35.600439274400003</v>
      </c>
      <c r="I407" s="50">
        <v>-75.893023099100006</v>
      </c>
      <c r="J407" s="51">
        <v>1</v>
      </c>
      <c r="K407" s="51">
        <v>2013</v>
      </c>
      <c r="L407" s="2">
        <v>41472</v>
      </c>
      <c r="M407" s="51">
        <v>1</v>
      </c>
      <c r="N407" s="2" t="s">
        <v>278</v>
      </c>
      <c r="O407" s="34" t="s">
        <v>440</v>
      </c>
      <c r="P407" s="34" t="s">
        <v>279</v>
      </c>
      <c r="Q407" s="34" t="s">
        <v>353</v>
      </c>
      <c r="R407" s="34" t="s">
        <v>441</v>
      </c>
      <c r="S407" s="52" t="s">
        <v>466</v>
      </c>
      <c r="T407" s="34" t="s">
        <v>443</v>
      </c>
      <c r="U407" s="34" t="s">
        <v>467</v>
      </c>
      <c r="V407" s="34" t="s">
        <v>445</v>
      </c>
      <c r="W407" s="34" t="s">
        <v>446</v>
      </c>
      <c r="X407" s="34" t="s">
        <v>447</v>
      </c>
      <c r="Y407" s="34" t="s">
        <v>448</v>
      </c>
      <c r="Z407" s="34" t="s">
        <v>449</v>
      </c>
      <c r="AA407" s="34" t="s">
        <v>450</v>
      </c>
      <c r="AB407" s="34" t="s">
        <v>451</v>
      </c>
      <c r="AC407" s="34" t="s">
        <v>207</v>
      </c>
      <c r="AD407" s="35">
        <v>0.8</v>
      </c>
    </row>
    <row r="408" spans="1:30" ht="26.25" x14ac:dyDescent="0.25">
      <c r="A408" t="s">
        <v>207</v>
      </c>
      <c r="B408" t="s">
        <v>468</v>
      </c>
      <c r="C408" t="s">
        <v>465</v>
      </c>
      <c r="D408" s="34" t="str">
        <f t="shared" si="12"/>
        <v>ALL005-2016</v>
      </c>
      <c r="E408" t="s">
        <v>468</v>
      </c>
      <c r="F408" t="s">
        <v>439</v>
      </c>
      <c r="G408" t="s">
        <v>171</v>
      </c>
      <c r="H408" s="50">
        <v>35.600439274400003</v>
      </c>
      <c r="I408" s="50">
        <v>-75.893023099100006</v>
      </c>
      <c r="J408" s="51">
        <v>2</v>
      </c>
      <c r="K408" s="51">
        <v>2016</v>
      </c>
      <c r="L408" s="2">
        <v>42571</v>
      </c>
      <c r="M408" s="51">
        <v>1</v>
      </c>
      <c r="N408" s="2" t="s">
        <v>278</v>
      </c>
      <c r="O408" t="s">
        <v>453</v>
      </c>
      <c r="P408" t="s">
        <v>279</v>
      </c>
      <c r="Q408" t="s">
        <v>353</v>
      </c>
      <c r="S408" s="53" t="s">
        <v>454</v>
      </c>
      <c r="U408" t="s">
        <v>469</v>
      </c>
      <c r="V408" t="s">
        <v>456</v>
      </c>
      <c r="W408" t="s">
        <v>446</v>
      </c>
      <c r="X408" t="s">
        <v>447</v>
      </c>
      <c r="AB408" t="s">
        <v>451</v>
      </c>
      <c r="AC408" s="34" t="s">
        <v>207</v>
      </c>
    </row>
    <row r="409" spans="1:30" x14ac:dyDescent="0.25">
      <c r="A409" t="s">
        <v>207</v>
      </c>
      <c r="B409" s="34" t="s">
        <v>470</v>
      </c>
      <c r="C409" s="34" t="s">
        <v>471</v>
      </c>
      <c r="D409" s="34" t="str">
        <f t="shared" si="12"/>
        <v>ALL030-2013</v>
      </c>
      <c r="E409" s="34" t="s">
        <v>470</v>
      </c>
      <c r="F409" s="34" t="s">
        <v>439</v>
      </c>
      <c r="G409" s="34" t="s">
        <v>170</v>
      </c>
      <c r="H409" s="50">
        <v>35.775876771</v>
      </c>
      <c r="I409" s="50">
        <v>-75.813839070100002</v>
      </c>
      <c r="J409" s="51">
        <v>1</v>
      </c>
      <c r="K409" s="51">
        <v>2013</v>
      </c>
      <c r="L409" s="2">
        <v>41395</v>
      </c>
      <c r="M409" s="51">
        <v>1</v>
      </c>
      <c r="N409" s="2" t="s">
        <v>275</v>
      </c>
      <c r="O409" s="34" t="s">
        <v>472</v>
      </c>
      <c r="P409" s="34" t="s">
        <v>473</v>
      </c>
      <c r="Q409" s="34" t="s">
        <v>474</v>
      </c>
      <c r="R409" s="34" t="s">
        <v>475</v>
      </c>
      <c r="S409" s="52" t="s">
        <v>476</v>
      </c>
      <c r="T409" s="34" t="s">
        <v>477</v>
      </c>
      <c r="U409" s="34" t="s">
        <v>478</v>
      </c>
      <c r="V409" s="34" t="s">
        <v>479</v>
      </c>
      <c r="W409" s="34" t="s">
        <v>446</v>
      </c>
      <c r="X409" s="34" t="s">
        <v>447</v>
      </c>
      <c r="Y409" s="34" t="s">
        <v>480</v>
      </c>
      <c r="Z409" s="34" t="s">
        <v>481</v>
      </c>
      <c r="AA409" s="34" t="s">
        <v>482</v>
      </c>
      <c r="AB409" s="34" t="s">
        <v>483</v>
      </c>
      <c r="AC409" s="34" t="s">
        <v>207</v>
      </c>
      <c r="AD409" s="35">
        <v>0.9</v>
      </c>
    </row>
    <row r="410" spans="1:30" ht="51.75" x14ac:dyDescent="0.25">
      <c r="A410" t="s">
        <v>207</v>
      </c>
      <c r="B410" t="s">
        <v>484</v>
      </c>
      <c r="C410" t="s">
        <v>471</v>
      </c>
      <c r="D410" s="34" t="str">
        <f t="shared" si="12"/>
        <v>ALL030-2016</v>
      </c>
      <c r="E410" t="s">
        <v>484</v>
      </c>
      <c r="F410" t="s">
        <v>439</v>
      </c>
      <c r="G410" t="s">
        <v>170</v>
      </c>
      <c r="H410" s="50">
        <v>35.775876771</v>
      </c>
      <c r="I410" s="50">
        <v>-75.813839070100002</v>
      </c>
      <c r="J410" s="51">
        <v>2</v>
      </c>
      <c r="K410" s="51">
        <v>2016</v>
      </c>
      <c r="L410" s="2">
        <v>42565</v>
      </c>
      <c r="M410" s="51">
        <v>1</v>
      </c>
      <c r="N410" s="2" t="s">
        <v>275</v>
      </c>
      <c r="O410" t="s">
        <v>472</v>
      </c>
      <c r="P410" t="s">
        <v>473</v>
      </c>
      <c r="Q410" t="s">
        <v>474</v>
      </c>
      <c r="S410" s="53" t="s">
        <v>485</v>
      </c>
      <c r="U410" t="s">
        <v>486</v>
      </c>
      <c r="V410" t="s">
        <v>487</v>
      </c>
      <c r="W410" t="s">
        <v>446</v>
      </c>
      <c r="X410" t="s">
        <v>447</v>
      </c>
      <c r="AB410" t="s">
        <v>483</v>
      </c>
      <c r="AC410" s="34" t="s">
        <v>207</v>
      </c>
    </row>
    <row r="411" spans="1:30" x14ac:dyDescent="0.25">
      <c r="A411" t="s">
        <v>207</v>
      </c>
      <c r="B411" s="34" t="s">
        <v>488</v>
      </c>
      <c r="C411" s="34" t="s">
        <v>489</v>
      </c>
      <c r="D411" s="34" t="str">
        <f t="shared" si="12"/>
        <v>ALL030-2013</v>
      </c>
      <c r="E411" s="34" t="s">
        <v>488</v>
      </c>
      <c r="F411" s="34" t="s">
        <v>439</v>
      </c>
      <c r="G411" s="34" t="s">
        <v>170</v>
      </c>
      <c r="H411" s="50">
        <v>35.775490532299997</v>
      </c>
      <c r="I411" s="50">
        <v>-75.813624922900004</v>
      </c>
      <c r="J411" s="51">
        <v>1</v>
      </c>
      <c r="K411" s="51">
        <v>2013</v>
      </c>
      <c r="L411" s="2">
        <v>41395</v>
      </c>
      <c r="M411" s="51">
        <v>1</v>
      </c>
      <c r="N411" s="2" t="s">
        <v>275</v>
      </c>
      <c r="O411" s="34" t="s">
        <v>472</v>
      </c>
      <c r="P411" s="34" t="s">
        <v>473</v>
      </c>
      <c r="Q411" s="34" t="s">
        <v>474</v>
      </c>
      <c r="R411" s="34" t="s">
        <v>475</v>
      </c>
      <c r="S411" s="52" t="s">
        <v>490</v>
      </c>
      <c r="T411" s="34" t="s">
        <v>477</v>
      </c>
      <c r="U411" s="34" t="s">
        <v>491</v>
      </c>
      <c r="V411" s="34" t="s">
        <v>479</v>
      </c>
      <c r="W411" s="34" t="s">
        <v>446</v>
      </c>
      <c r="X411" s="34" t="s">
        <v>447</v>
      </c>
      <c r="Y411" s="34" t="s">
        <v>480</v>
      </c>
      <c r="Z411" s="34" t="s">
        <v>481</v>
      </c>
      <c r="AA411" s="34" t="s">
        <v>482</v>
      </c>
      <c r="AB411" s="34" t="s">
        <v>483</v>
      </c>
      <c r="AC411" s="34" t="s">
        <v>207</v>
      </c>
      <c r="AD411" s="35">
        <v>0.9</v>
      </c>
    </row>
    <row r="412" spans="1:30" ht="51.75" x14ac:dyDescent="0.25">
      <c r="A412" t="s">
        <v>207</v>
      </c>
      <c r="B412" t="s">
        <v>492</v>
      </c>
      <c r="C412" t="s">
        <v>489</v>
      </c>
      <c r="D412" s="34" t="str">
        <f t="shared" si="12"/>
        <v>ALL030-2016</v>
      </c>
      <c r="E412" t="s">
        <v>492</v>
      </c>
      <c r="F412" t="s">
        <v>439</v>
      </c>
      <c r="G412" t="s">
        <v>170</v>
      </c>
      <c r="H412" s="50">
        <v>35.775490532299997</v>
      </c>
      <c r="I412" s="50">
        <v>-75.813624922900004</v>
      </c>
      <c r="J412" s="51">
        <v>2</v>
      </c>
      <c r="K412" s="51">
        <v>2016</v>
      </c>
      <c r="L412" s="2">
        <v>42565</v>
      </c>
      <c r="M412" s="51">
        <v>1</v>
      </c>
      <c r="N412" s="2" t="s">
        <v>275</v>
      </c>
      <c r="O412" t="s">
        <v>472</v>
      </c>
      <c r="P412" t="s">
        <v>473</v>
      </c>
      <c r="Q412" t="s">
        <v>474</v>
      </c>
      <c r="S412" s="53" t="s">
        <v>485</v>
      </c>
      <c r="U412" t="s">
        <v>493</v>
      </c>
      <c r="V412" t="s">
        <v>487</v>
      </c>
      <c r="W412" t="s">
        <v>446</v>
      </c>
      <c r="X412" t="s">
        <v>447</v>
      </c>
      <c r="AB412" t="s">
        <v>483</v>
      </c>
      <c r="AC412" s="34" t="s">
        <v>207</v>
      </c>
    </row>
    <row r="413" spans="1:30" x14ac:dyDescent="0.25">
      <c r="A413" t="s">
        <v>207</v>
      </c>
      <c r="B413" s="34" t="s">
        <v>494</v>
      </c>
      <c r="C413" s="34" t="s">
        <v>495</v>
      </c>
      <c r="D413" s="34" t="str">
        <f t="shared" si="12"/>
        <v>ALL030-2013</v>
      </c>
      <c r="E413" s="34" t="s">
        <v>494</v>
      </c>
      <c r="F413" s="34" t="s">
        <v>439</v>
      </c>
      <c r="G413" s="34" t="s">
        <v>170</v>
      </c>
      <c r="H413" s="50">
        <v>35.775856793300001</v>
      </c>
      <c r="I413" s="50">
        <v>-75.814126525299997</v>
      </c>
      <c r="J413" s="51">
        <v>1</v>
      </c>
      <c r="K413" s="51">
        <v>2013</v>
      </c>
      <c r="L413" s="2">
        <v>41395</v>
      </c>
      <c r="M413" s="51">
        <v>1</v>
      </c>
      <c r="N413" s="2" t="s">
        <v>275</v>
      </c>
      <c r="O413" s="34" t="s">
        <v>472</v>
      </c>
      <c r="P413" s="34" t="s">
        <v>473</v>
      </c>
      <c r="Q413" s="34" t="s">
        <v>474</v>
      </c>
      <c r="R413" s="34" t="s">
        <v>475</v>
      </c>
      <c r="S413" s="52" t="s">
        <v>496</v>
      </c>
      <c r="T413" s="34" t="s">
        <v>477</v>
      </c>
      <c r="U413" s="34" t="s">
        <v>497</v>
      </c>
      <c r="V413" s="34" t="s">
        <v>479</v>
      </c>
      <c r="W413" s="34" t="s">
        <v>446</v>
      </c>
      <c r="X413" s="34" t="s">
        <v>447</v>
      </c>
      <c r="Y413" s="34" t="s">
        <v>480</v>
      </c>
      <c r="Z413" s="34" t="s">
        <v>481</v>
      </c>
      <c r="AA413" s="34" t="s">
        <v>482</v>
      </c>
      <c r="AB413" s="34" t="s">
        <v>483</v>
      </c>
      <c r="AC413" s="34" t="s">
        <v>207</v>
      </c>
      <c r="AD413" s="35">
        <v>0.9</v>
      </c>
    </row>
    <row r="414" spans="1:30" ht="51.75" x14ac:dyDescent="0.25">
      <c r="A414" t="s">
        <v>207</v>
      </c>
      <c r="B414" t="s">
        <v>498</v>
      </c>
      <c r="C414" t="s">
        <v>495</v>
      </c>
      <c r="D414" s="34" t="str">
        <f t="shared" si="12"/>
        <v>ALL030-2016</v>
      </c>
      <c r="E414" t="s">
        <v>498</v>
      </c>
      <c r="F414" t="s">
        <v>439</v>
      </c>
      <c r="G414" t="s">
        <v>170</v>
      </c>
      <c r="H414" s="50">
        <v>35.775856793300001</v>
      </c>
      <c r="I414" s="50">
        <v>-75.814126525299997</v>
      </c>
      <c r="J414" s="51">
        <v>2</v>
      </c>
      <c r="K414" s="51">
        <v>2016</v>
      </c>
      <c r="L414" s="2">
        <v>42565</v>
      </c>
      <c r="M414" s="51">
        <v>1</v>
      </c>
      <c r="N414" s="2" t="s">
        <v>275</v>
      </c>
      <c r="O414" t="s">
        <v>472</v>
      </c>
      <c r="P414" t="s">
        <v>473</v>
      </c>
      <c r="Q414" t="s">
        <v>474</v>
      </c>
      <c r="S414" s="53" t="s">
        <v>485</v>
      </c>
      <c r="U414" t="s">
        <v>499</v>
      </c>
      <c r="V414" t="s">
        <v>487</v>
      </c>
      <c r="W414" t="s">
        <v>446</v>
      </c>
      <c r="X414" t="s">
        <v>447</v>
      </c>
      <c r="AB414" t="s">
        <v>483</v>
      </c>
      <c r="AC414" s="34" t="s">
        <v>207</v>
      </c>
    </row>
    <row r="415" spans="1:30" x14ac:dyDescent="0.25">
      <c r="A415" t="s">
        <v>207</v>
      </c>
      <c r="B415" s="34" t="s">
        <v>500</v>
      </c>
      <c r="C415" s="34" t="s">
        <v>501</v>
      </c>
      <c r="D415" s="34" t="str">
        <f t="shared" si="12"/>
        <v>CDR027-2013</v>
      </c>
      <c r="E415" s="34" t="s">
        <v>500</v>
      </c>
      <c r="F415" s="34" t="s">
        <v>502</v>
      </c>
      <c r="G415" s="34" t="s">
        <v>503</v>
      </c>
      <c r="H415" s="50">
        <v>34.936738646099997</v>
      </c>
      <c r="I415" s="50">
        <v>-76.355865852500003</v>
      </c>
      <c r="J415" s="51">
        <v>1</v>
      </c>
      <c r="K415" s="51">
        <v>2013</v>
      </c>
      <c r="L415" s="2">
        <v>41397</v>
      </c>
      <c r="M415" s="51">
        <v>1</v>
      </c>
      <c r="N415" s="2" t="s">
        <v>278</v>
      </c>
      <c r="O415" s="34" t="s">
        <v>453</v>
      </c>
      <c r="P415" s="34" t="s">
        <v>279</v>
      </c>
      <c r="Q415" s="34" t="s">
        <v>353</v>
      </c>
      <c r="R415" s="34" t="s">
        <v>441</v>
      </c>
      <c r="S415" s="52" t="s">
        <v>504</v>
      </c>
      <c r="T415" s="34" t="s">
        <v>477</v>
      </c>
      <c r="U415" s="34" t="s">
        <v>460</v>
      </c>
      <c r="V415" s="34" t="s">
        <v>505</v>
      </c>
      <c r="W415" s="34" t="s">
        <v>446</v>
      </c>
      <c r="X415" s="34" t="s">
        <v>447</v>
      </c>
      <c r="Y415" s="34" t="s">
        <v>448</v>
      </c>
      <c r="Z415" s="34" t="s">
        <v>449</v>
      </c>
      <c r="AA415" s="34" t="s">
        <v>450</v>
      </c>
      <c r="AB415" s="34" t="s">
        <v>506</v>
      </c>
      <c r="AC415" s="34" t="s">
        <v>207</v>
      </c>
      <c r="AD415" s="35">
        <v>0.7</v>
      </c>
    </row>
    <row r="416" spans="1:30" ht="26.25" x14ac:dyDescent="0.25">
      <c r="A416" t="s">
        <v>207</v>
      </c>
      <c r="B416" t="s">
        <v>507</v>
      </c>
      <c r="C416" t="s">
        <v>501</v>
      </c>
      <c r="D416" s="34" t="str">
        <f t="shared" si="12"/>
        <v>CDR027-2016</v>
      </c>
      <c r="E416" t="s">
        <v>507</v>
      </c>
      <c r="F416" t="s">
        <v>502</v>
      </c>
      <c r="G416" t="s">
        <v>503</v>
      </c>
      <c r="H416" s="50">
        <v>34.936738646099997</v>
      </c>
      <c r="I416" s="50">
        <v>-76.355865852500003</v>
      </c>
      <c r="J416" s="51">
        <v>2</v>
      </c>
      <c r="K416" s="51">
        <v>2016</v>
      </c>
      <c r="L416" s="2">
        <v>42586</v>
      </c>
      <c r="M416" s="51">
        <v>1</v>
      </c>
      <c r="N416" s="2" t="s">
        <v>278</v>
      </c>
      <c r="O416" t="s">
        <v>453</v>
      </c>
      <c r="P416" t="s">
        <v>279</v>
      </c>
      <c r="Q416" t="s">
        <v>353</v>
      </c>
      <c r="S416" s="53" t="s">
        <v>454</v>
      </c>
      <c r="U416" t="s">
        <v>460</v>
      </c>
      <c r="V416" t="s">
        <v>456</v>
      </c>
      <c r="W416" t="s">
        <v>446</v>
      </c>
      <c r="X416" t="s">
        <v>447</v>
      </c>
      <c r="AB416" t="s">
        <v>506</v>
      </c>
      <c r="AC416" s="34" t="s">
        <v>207</v>
      </c>
    </row>
    <row r="417" spans="1:30" x14ac:dyDescent="0.25">
      <c r="A417" t="s">
        <v>207</v>
      </c>
      <c r="B417" s="34" t="s">
        <v>508</v>
      </c>
      <c r="C417" s="34" t="s">
        <v>509</v>
      </c>
      <c r="D417" s="34" t="str">
        <f t="shared" si="12"/>
        <v>CDR027-2013</v>
      </c>
      <c r="E417" s="34" t="s">
        <v>508</v>
      </c>
      <c r="F417" s="34" t="s">
        <v>502</v>
      </c>
      <c r="G417" s="34" t="s">
        <v>503</v>
      </c>
      <c r="H417" s="50">
        <v>34.937082804799999</v>
      </c>
      <c r="I417" s="50">
        <v>-76.355729176799997</v>
      </c>
      <c r="J417" s="51">
        <v>1</v>
      </c>
      <c r="K417" s="51">
        <v>2013</v>
      </c>
      <c r="L417" s="2">
        <v>41397</v>
      </c>
      <c r="M417" s="51">
        <v>1</v>
      </c>
      <c r="N417" s="2" t="s">
        <v>278</v>
      </c>
      <c r="O417" s="34" t="s">
        <v>453</v>
      </c>
      <c r="P417" s="34" t="s">
        <v>279</v>
      </c>
      <c r="Q417" s="34" t="s">
        <v>353</v>
      </c>
      <c r="R417" s="34" t="s">
        <v>441</v>
      </c>
      <c r="S417" s="52" t="s">
        <v>510</v>
      </c>
      <c r="T417" s="34" t="s">
        <v>477</v>
      </c>
      <c r="U417" s="34" t="s">
        <v>460</v>
      </c>
      <c r="V417" s="34" t="s">
        <v>505</v>
      </c>
      <c r="W417" s="34" t="s">
        <v>446</v>
      </c>
      <c r="X417" s="34" t="s">
        <v>447</v>
      </c>
      <c r="Y417" s="34" t="s">
        <v>448</v>
      </c>
      <c r="Z417" s="34" t="s">
        <v>449</v>
      </c>
      <c r="AA417" s="34" t="s">
        <v>450</v>
      </c>
      <c r="AB417" s="34" t="s">
        <v>506</v>
      </c>
      <c r="AC417" s="34" t="s">
        <v>207</v>
      </c>
      <c r="AD417" s="35">
        <v>0.5</v>
      </c>
    </row>
    <row r="418" spans="1:30" x14ac:dyDescent="0.25">
      <c r="A418" t="s">
        <v>207</v>
      </c>
      <c r="B418" s="34" t="s">
        <v>511</v>
      </c>
      <c r="C418" s="34" t="s">
        <v>509</v>
      </c>
      <c r="D418" s="34" t="str">
        <f t="shared" si="12"/>
        <v>CDR027-2016</v>
      </c>
      <c r="E418" s="34" t="s">
        <v>511</v>
      </c>
      <c r="F418" s="34" t="s">
        <v>502</v>
      </c>
      <c r="G418" s="34" t="s">
        <v>503</v>
      </c>
      <c r="H418" s="50">
        <v>34.937082804799999</v>
      </c>
      <c r="I418" s="50">
        <v>-76.355729176799997</v>
      </c>
      <c r="J418" s="51">
        <v>2</v>
      </c>
      <c r="K418" s="51">
        <v>2016</v>
      </c>
      <c r="L418" s="2">
        <v>42586</v>
      </c>
      <c r="M418" s="51">
        <v>1</v>
      </c>
      <c r="N418" s="34" t="s">
        <v>278</v>
      </c>
      <c r="O418" s="34" t="s">
        <v>453</v>
      </c>
      <c r="P418" s="34" t="s">
        <v>279</v>
      </c>
      <c r="Q418" s="34" t="s">
        <v>353</v>
      </c>
      <c r="S418" s="52" t="s">
        <v>512</v>
      </c>
      <c r="U418" s="34" t="s">
        <v>460</v>
      </c>
      <c r="V418" s="34" t="s">
        <v>456</v>
      </c>
      <c r="W418" s="34" t="s">
        <v>446</v>
      </c>
      <c r="X418" s="34" t="s">
        <v>447</v>
      </c>
      <c r="AB418" s="34" t="s">
        <v>506</v>
      </c>
      <c r="AC418" s="34" t="s">
        <v>207</v>
      </c>
    </row>
    <row r="419" spans="1:30" x14ac:dyDescent="0.25">
      <c r="A419" t="s">
        <v>207</v>
      </c>
      <c r="B419" s="34" t="s">
        <v>513</v>
      </c>
      <c r="C419" s="34" t="s">
        <v>514</v>
      </c>
      <c r="D419" s="34" t="str">
        <f t="shared" si="12"/>
        <v>CDR027-2013</v>
      </c>
      <c r="E419" s="34" t="s">
        <v>513</v>
      </c>
      <c r="F419" s="34" t="s">
        <v>502</v>
      </c>
      <c r="G419" s="34" t="s">
        <v>503</v>
      </c>
      <c r="H419" s="50">
        <v>34.937507120900001</v>
      </c>
      <c r="I419" s="50">
        <v>-76.355681413699998</v>
      </c>
      <c r="J419" s="51">
        <v>1</v>
      </c>
      <c r="K419" s="51">
        <v>2013</v>
      </c>
      <c r="L419" s="2">
        <v>41397</v>
      </c>
      <c r="M419" s="51">
        <v>1</v>
      </c>
      <c r="N419" s="2" t="s">
        <v>278</v>
      </c>
      <c r="O419" s="34" t="s">
        <v>453</v>
      </c>
      <c r="P419" s="34" t="s">
        <v>279</v>
      </c>
      <c r="Q419" s="34" t="s">
        <v>353</v>
      </c>
      <c r="R419" s="34" t="s">
        <v>441</v>
      </c>
      <c r="S419" s="52" t="s">
        <v>504</v>
      </c>
      <c r="T419" s="34" t="s">
        <v>477</v>
      </c>
      <c r="U419" s="34" t="s">
        <v>460</v>
      </c>
      <c r="V419" s="34" t="s">
        <v>505</v>
      </c>
      <c r="W419" s="34" t="s">
        <v>446</v>
      </c>
      <c r="X419" s="34" t="s">
        <v>447</v>
      </c>
      <c r="Y419" s="34" t="s">
        <v>448</v>
      </c>
      <c r="Z419" s="34" t="s">
        <v>449</v>
      </c>
      <c r="AA419" s="34" t="s">
        <v>450</v>
      </c>
      <c r="AB419" s="34" t="s">
        <v>506</v>
      </c>
      <c r="AC419" s="34" t="s">
        <v>207</v>
      </c>
      <c r="AD419" s="35">
        <v>0.6</v>
      </c>
    </row>
    <row r="420" spans="1:30" x14ac:dyDescent="0.25">
      <c r="A420" t="s">
        <v>207</v>
      </c>
      <c r="B420" s="34" t="s">
        <v>515</v>
      </c>
      <c r="C420" s="34" t="s">
        <v>514</v>
      </c>
      <c r="D420" s="34" t="str">
        <f t="shared" si="12"/>
        <v>CDR027-2016</v>
      </c>
      <c r="E420" s="34" t="s">
        <v>515</v>
      </c>
      <c r="F420" s="34" t="s">
        <v>502</v>
      </c>
      <c r="G420" s="34" t="s">
        <v>503</v>
      </c>
      <c r="H420" s="50">
        <v>34.937507120900001</v>
      </c>
      <c r="I420" s="50">
        <v>-76.355681413699998</v>
      </c>
      <c r="J420" s="51">
        <v>2</v>
      </c>
      <c r="K420" s="51">
        <v>2016</v>
      </c>
      <c r="L420" s="2">
        <v>42586</v>
      </c>
      <c r="M420" s="51">
        <v>1</v>
      </c>
      <c r="N420" s="34" t="s">
        <v>278</v>
      </c>
      <c r="O420" s="34" t="s">
        <v>453</v>
      </c>
      <c r="P420" s="34" t="s">
        <v>279</v>
      </c>
      <c r="Q420" s="34" t="s">
        <v>353</v>
      </c>
      <c r="S420" s="52" t="s">
        <v>454</v>
      </c>
      <c r="U420" s="34" t="s">
        <v>460</v>
      </c>
      <c r="V420" s="34" t="s">
        <v>456</v>
      </c>
      <c r="W420" s="34" t="s">
        <v>446</v>
      </c>
      <c r="X420" s="34" t="s">
        <v>447</v>
      </c>
      <c r="AB420" s="34" t="s">
        <v>506</v>
      </c>
      <c r="AC420" s="34" t="s">
        <v>207</v>
      </c>
    </row>
    <row r="421" spans="1:30" x14ac:dyDescent="0.25">
      <c r="A421" t="s">
        <v>207</v>
      </c>
      <c r="B421" s="34" t="s">
        <v>516</v>
      </c>
      <c r="C421" s="34" t="s">
        <v>517</v>
      </c>
      <c r="D421" s="34" t="str">
        <f t="shared" si="12"/>
        <v>CRT026-2013</v>
      </c>
      <c r="E421" s="34" t="s">
        <v>516</v>
      </c>
      <c r="F421" s="34" t="s">
        <v>518</v>
      </c>
      <c r="G421" s="34" t="s">
        <v>172</v>
      </c>
      <c r="H421" s="50">
        <v>36.430688757600002</v>
      </c>
      <c r="I421" s="50">
        <v>-75.851679635400004</v>
      </c>
      <c r="J421" s="51">
        <v>1</v>
      </c>
      <c r="K421" s="51">
        <v>2013</v>
      </c>
      <c r="L421" s="2">
        <v>41402</v>
      </c>
      <c r="M421" s="51">
        <v>1</v>
      </c>
      <c r="N421" s="2" t="s">
        <v>278</v>
      </c>
      <c r="O421" s="34" t="s">
        <v>440</v>
      </c>
      <c r="P421" s="34" t="s">
        <v>279</v>
      </c>
      <c r="Q421" s="34" t="s">
        <v>519</v>
      </c>
      <c r="R421" s="34" t="s">
        <v>520</v>
      </c>
      <c r="S421" s="52" t="s">
        <v>504</v>
      </c>
      <c r="T421" s="34" t="s">
        <v>443</v>
      </c>
      <c r="U421" s="34" t="s">
        <v>521</v>
      </c>
      <c r="V421" s="34" t="s">
        <v>522</v>
      </c>
      <c r="W421" s="34" t="s">
        <v>446</v>
      </c>
      <c r="X421" s="34" t="s">
        <v>447</v>
      </c>
      <c r="Y421" s="34" t="s">
        <v>523</v>
      </c>
      <c r="Z421" s="34" t="s">
        <v>524</v>
      </c>
      <c r="AA421" s="34" t="s">
        <v>450</v>
      </c>
      <c r="AB421" s="34" t="s">
        <v>525</v>
      </c>
      <c r="AC421" s="34" t="s">
        <v>207</v>
      </c>
      <c r="AD421" s="35">
        <v>0.5</v>
      </c>
    </row>
    <row r="422" spans="1:30" x14ac:dyDescent="0.25">
      <c r="A422" t="s">
        <v>207</v>
      </c>
      <c r="B422" s="34" t="s">
        <v>526</v>
      </c>
      <c r="C422" s="34" t="s">
        <v>517</v>
      </c>
      <c r="D422" s="34" t="str">
        <f t="shared" si="12"/>
        <v>CRT026-2016</v>
      </c>
      <c r="E422" s="34" t="s">
        <v>526</v>
      </c>
      <c r="F422" s="34" t="s">
        <v>518</v>
      </c>
      <c r="G422" s="34" t="s">
        <v>172</v>
      </c>
      <c r="H422" s="50">
        <v>36.430688757600002</v>
      </c>
      <c r="I422" s="50">
        <v>-75.851679635400004</v>
      </c>
      <c r="J422" s="51">
        <v>2</v>
      </c>
      <c r="K422" s="51">
        <v>2016</v>
      </c>
      <c r="L422" s="2">
        <v>42577</v>
      </c>
      <c r="M422" s="51">
        <v>1</v>
      </c>
      <c r="N422" s="34" t="s">
        <v>278</v>
      </c>
      <c r="O422" s="34" t="s">
        <v>527</v>
      </c>
      <c r="P422" s="34" t="s">
        <v>473</v>
      </c>
      <c r="Q422" s="34" t="s">
        <v>519</v>
      </c>
      <c r="S422" s="52" t="s">
        <v>512</v>
      </c>
      <c r="U422" s="34" t="s">
        <v>528</v>
      </c>
      <c r="V422" s="34" t="s">
        <v>456</v>
      </c>
      <c r="W422" s="34" t="s">
        <v>446</v>
      </c>
      <c r="X422" s="34" t="s">
        <v>447</v>
      </c>
      <c r="AB422" s="34" t="s">
        <v>525</v>
      </c>
      <c r="AC422" s="34" t="s">
        <v>207</v>
      </c>
    </row>
    <row r="423" spans="1:30" x14ac:dyDescent="0.25">
      <c r="A423" t="s">
        <v>207</v>
      </c>
      <c r="B423" s="34" t="s">
        <v>529</v>
      </c>
      <c r="C423" s="34" t="s">
        <v>530</v>
      </c>
      <c r="D423" s="34" t="str">
        <f t="shared" si="12"/>
        <v>CRT026-2013</v>
      </c>
      <c r="E423" s="34" t="s">
        <v>529</v>
      </c>
      <c r="F423" s="34" t="s">
        <v>518</v>
      </c>
      <c r="G423" s="34" t="s">
        <v>172</v>
      </c>
      <c r="H423" s="50">
        <v>36.430799554700002</v>
      </c>
      <c r="I423" s="50">
        <v>-75.851312697599994</v>
      </c>
      <c r="J423" s="51">
        <v>1</v>
      </c>
      <c r="K423" s="51">
        <v>2013</v>
      </c>
      <c r="L423" s="2">
        <v>41402</v>
      </c>
      <c r="M423" s="51">
        <v>1</v>
      </c>
      <c r="N423" s="2" t="s">
        <v>278</v>
      </c>
      <c r="O423" s="34" t="s">
        <v>440</v>
      </c>
      <c r="P423" s="34" t="s">
        <v>279</v>
      </c>
      <c r="Q423" s="34" t="s">
        <v>519</v>
      </c>
      <c r="R423" s="34" t="s">
        <v>520</v>
      </c>
      <c r="S423" s="52" t="s">
        <v>531</v>
      </c>
      <c r="T423" s="34" t="s">
        <v>443</v>
      </c>
      <c r="U423" s="34" t="s">
        <v>532</v>
      </c>
      <c r="V423" s="34" t="s">
        <v>522</v>
      </c>
      <c r="W423" s="34" t="s">
        <v>446</v>
      </c>
      <c r="X423" s="34" t="s">
        <v>447</v>
      </c>
      <c r="Y423" s="34" t="s">
        <v>523</v>
      </c>
      <c r="Z423" s="34" t="s">
        <v>524</v>
      </c>
      <c r="AA423" s="34" t="s">
        <v>450</v>
      </c>
      <c r="AB423" s="34" t="s">
        <v>525</v>
      </c>
      <c r="AC423" s="34" t="s">
        <v>207</v>
      </c>
      <c r="AD423" s="35">
        <v>0.6</v>
      </c>
    </row>
    <row r="424" spans="1:30" x14ac:dyDescent="0.25">
      <c r="A424" t="s">
        <v>207</v>
      </c>
      <c r="B424" s="34" t="s">
        <v>533</v>
      </c>
      <c r="C424" s="34" t="s">
        <v>530</v>
      </c>
      <c r="D424" s="34" t="str">
        <f t="shared" si="12"/>
        <v>CRT026-2016</v>
      </c>
      <c r="E424" s="34" t="s">
        <v>533</v>
      </c>
      <c r="F424" s="34" t="s">
        <v>518</v>
      </c>
      <c r="G424" s="34" t="s">
        <v>172</v>
      </c>
      <c r="H424" s="50">
        <v>36.430799554700002</v>
      </c>
      <c r="I424" s="50">
        <v>-75.851312697599994</v>
      </c>
      <c r="J424" s="51">
        <v>2</v>
      </c>
      <c r="K424" s="51">
        <v>2016</v>
      </c>
      <c r="L424" s="2">
        <v>42577</v>
      </c>
      <c r="M424" s="51">
        <v>1</v>
      </c>
      <c r="N424" s="34" t="s">
        <v>278</v>
      </c>
      <c r="O424" s="34" t="s">
        <v>527</v>
      </c>
      <c r="P424" s="34" t="s">
        <v>473</v>
      </c>
      <c r="Q424" s="34" t="s">
        <v>519</v>
      </c>
      <c r="S424" s="52" t="s">
        <v>512</v>
      </c>
      <c r="U424" s="34" t="s">
        <v>532</v>
      </c>
      <c r="V424" s="34" t="s">
        <v>456</v>
      </c>
      <c r="W424" s="34" t="s">
        <v>446</v>
      </c>
      <c r="X424" s="34" t="s">
        <v>447</v>
      </c>
      <c r="AB424" s="34" t="s">
        <v>525</v>
      </c>
      <c r="AC424" s="34" t="s">
        <v>207</v>
      </c>
    </row>
    <row r="425" spans="1:30" x14ac:dyDescent="0.25">
      <c r="A425" t="s">
        <v>207</v>
      </c>
      <c r="B425" s="34" t="s">
        <v>534</v>
      </c>
      <c r="C425" s="34" t="s">
        <v>535</v>
      </c>
      <c r="D425" s="34" t="str">
        <f t="shared" si="12"/>
        <v>CRT026-2013</v>
      </c>
      <c r="E425" s="34" t="s">
        <v>534</v>
      </c>
      <c r="F425" s="34" t="s">
        <v>518</v>
      </c>
      <c r="G425" s="34" t="s">
        <v>172</v>
      </c>
      <c r="H425" s="50">
        <v>36.430489169700003</v>
      </c>
      <c r="I425" s="50">
        <v>-75.851855950399994</v>
      </c>
      <c r="J425" s="51">
        <v>1</v>
      </c>
      <c r="K425" s="51">
        <v>2013</v>
      </c>
      <c r="L425" s="2">
        <v>41402</v>
      </c>
      <c r="M425" s="51">
        <v>1</v>
      </c>
      <c r="N425" s="2" t="s">
        <v>278</v>
      </c>
      <c r="O425" s="34" t="s">
        <v>440</v>
      </c>
      <c r="P425" s="34" t="s">
        <v>279</v>
      </c>
      <c r="Q425" s="34" t="s">
        <v>519</v>
      </c>
      <c r="R425" s="34" t="s">
        <v>520</v>
      </c>
      <c r="S425" s="52" t="s">
        <v>536</v>
      </c>
      <c r="T425" s="34" t="s">
        <v>443</v>
      </c>
      <c r="U425" s="34" t="s">
        <v>537</v>
      </c>
      <c r="V425" s="34" t="s">
        <v>522</v>
      </c>
      <c r="W425" s="34" t="s">
        <v>446</v>
      </c>
      <c r="X425" s="34" t="s">
        <v>447</v>
      </c>
      <c r="Y425" s="34" t="s">
        <v>523</v>
      </c>
      <c r="Z425" s="34" t="s">
        <v>524</v>
      </c>
      <c r="AA425" s="34" t="s">
        <v>450</v>
      </c>
      <c r="AB425" s="34" t="s">
        <v>525</v>
      </c>
      <c r="AC425" s="34" t="s">
        <v>207</v>
      </c>
      <c r="AD425" s="35">
        <v>0.4</v>
      </c>
    </row>
    <row r="426" spans="1:30" x14ac:dyDescent="0.25">
      <c r="A426" t="s">
        <v>207</v>
      </c>
      <c r="B426" s="34" t="s">
        <v>538</v>
      </c>
      <c r="C426" s="34" t="s">
        <v>535</v>
      </c>
      <c r="D426" s="34" t="str">
        <f t="shared" si="12"/>
        <v>CRT026-2016</v>
      </c>
      <c r="E426" s="34" t="s">
        <v>538</v>
      </c>
      <c r="F426" s="34" t="s">
        <v>518</v>
      </c>
      <c r="G426" s="34" t="s">
        <v>172</v>
      </c>
      <c r="H426" s="50">
        <v>36.430489169700003</v>
      </c>
      <c r="I426" s="50">
        <v>-75.851855950399994</v>
      </c>
      <c r="J426" s="51">
        <v>2</v>
      </c>
      <c r="K426" s="51">
        <v>2016</v>
      </c>
      <c r="L426" s="2">
        <v>42577</v>
      </c>
      <c r="M426" s="51">
        <v>1</v>
      </c>
      <c r="N426" s="34" t="s">
        <v>278</v>
      </c>
      <c r="O426" s="34" t="s">
        <v>527</v>
      </c>
      <c r="P426" s="34" t="s">
        <v>473</v>
      </c>
      <c r="Q426" s="34" t="s">
        <v>519</v>
      </c>
      <c r="S426" s="52" t="s">
        <v>539</v>
      </c>
      <c r="U426" s="34" t="s">
        <v>540</v>
      </c>
      <c r="V426" s="34" t="s">
        <v>456</v>
      </c>
      <c r="W426" s="34" t="s">
        <v>446</v>
      </c>
      <c r="X426" s="34" t="s">
        <v>447</v>
      </c>
      <c r="AB426" s="34" t="s">
        <v>525</v>
      </c>
      <c r="AC426" s="34" t="s">
        <v>207</v>
      </c>
    </row>
    <row r="427" spans="1:30" x14ac:dyDescent="0.25">
      <c r="A427" t="s">
        <v>207</v>
      </c>
      <c r="B427" t="s">
        <v>541</v>
      </c>
      <c r="C427" t="s">
        <v>542</v>
      </c>
      <c r="D427" s="34" t="str">
        <f t="shared" si="12"/>
        <v>MCI026-2013</v>
      </c>
      <c r="E427" t="s">
        <v>541</v>
      </c>
      <c r="F427" t="s">
        <v>543</v>
      </c>
      <c r="G427" t="s">
        <v>173</v>
      </c>
      <c r="H427" s="50">
        <v>36.539732391699999</v>
      </c>
      <c r="I427" s="50">
        <v>-75.953049800700001</v>
      </c>
      <c r="J427" s="51">
        <v>1</v>
      </c>
      <c r="K427" s="51">
        <v>2013</v>
      </c>
      <c r="L427" s="2">
        <v>41402</v>
      </c>
      <c r="M427" s="51">
        <v>1</v>
      </c>
      <c r="N427" s="2" t="s">
        <v>278</v>
      </c>
      <c r="O427" t="s">
        <v>440</v>
      </c>
      <c r="P427" t="s">
        <v>279</v>
      </c>
      <c r="Q427" t="s">
        <v>519</v>
      </c>
      <c r="R427" s="34" t="s">
        <v>544</v>
      </c>
      <c r="S427" s="53" t="s">
        <v>545</v>
      </c>
      <c r="T427" s="34" t="s">
        <v>443</v>
      </c>
      <c r="U427" t="s">
        <v>546</v>
      </c>
      <c r="V427" t="s">
        <v>522</v>
      </c>
      <c r="W427" t="s">
        <v>446</v>
      </c>
      <c r="X427" t="s">
        <v>447</v>
      </c>
      <c r="Y427" s="34" t="s">
        <v>547</v>
      </c>
      <c r="Z427" s="34" t="s">
        <v>524</v>
      </c>
      <c r="AA427" s="34" t="s">
        <v>450</v>
      </c>
      <c r="AB427" t="s">
        <v>525</v>
      </c>
      <c r="AC427" s="34" t="s">
        <v>207</v>
      </c>
      <c r="AD427" s="35">
        <v>0.1</v>
      </c>
    </row>
    <row r="428" spans="1:30" x14ac:dyDescent="0.25">
      <c r="A428" t="s">
        <v>207</v>
      </c>
      <c r="B428" s="34" t="s">
        <v>548</v>
      </c>
      <c r="C428" s="34" t="s">
        <v>542</v>
      </c>
      <c r="D428" s="34" t="str">
        <f t="shared" si="12"/>
        <v>MCI026-2016</v>
      </c>
      <c r="E428" s="34" t="s">
        <v>548</v>
      </c>
      <c r="F428" s="34" t="s">
        <v>543</v>
      </c>
      <c r="G428" s="34" t="s">
        <v>173</v>
      </c>
      <c r="H428" s="50">
        <v>36.539732391699999</v>
      </c>
      <c r="I428" s="50">
        <v>-75.953049800700001</v>
      </c>
      <c r="J428" s="51">
        <v>2</v>
      </c>
      <c r="K428" s="51">
        <v>2016</v>
      </c>
      <c r="L428" s="2">
        <v>42578</v>
      </c>
      <c r="M428" s="51">
        <v>1</v>
      </c>
      <c r="N428" s="34" t="s">
        <v>278</v>
      </c>
      <c r="O428" s="34" t="s">
        <v>527</v>
      </c>
      <c r="P428" s="34" t="s">
        <v>473</v>
      </c>
      <c r="Q428" s="34" t="s">
        <v>519</v>
      </c>
      <c r="S428" s="52" t="s">
        <v>454</v>
      </c>
      <c r="U428" s="34" t="s">
        <v>546</v>
      </c>
      <c r="V428" s="34" t="s">
        <v>456</v>
      </c>
      <c r="W428" s="34" t="s">
        <v>446</v>
      </c>
      <c r="X428" s="34" t="s">
        <v>447</v>
      </c>
      <c r="AB428" s="34" t="s">
        <v>525</v>
      </c>
      <c r="AC428" s="34" t="s">
        <v>207</v>
      </c>
    </row>
    <row r="429" spans="1:30" x14ac:dyDescent="0.25">
      <c r="A429" t="s">
        <v>207</v>
      </c>
      <c r="B429" t="s">
        <v>549</v>
      </c>
      <c r="C429" t="s">
        <v>550</v>
      </c>
      <c r="D429" s="34" t="str">
        <f t="shared" si="12"/>
        <v>MCI026-2013</v>
      </c>
      <c r="E429" t="s">
        <v>549</v>
      </c>
      <c r="F429" t="s">
        <v>543</v>
      </c>
      <c r="G429" t="s">
        <v>173</v>
      </c>
      <c r="H429" s="50">
        <v>36.539792810100003</v>
      </c>
      <c r="I429" s="50">
        <v>-75.953385689000001</v>
      </c>
      <c r="J429" s="51">
        <v>1</v>
      </c>
      <c r="K429" s="51">
        <v>2013</v>
      </c>
      <c r="L429" s="2">
        <v>41403</v>
      </c>
      <c r="M429" s="51">
        <v>1</v>
      </c>
      <c r="N429" s="2" t="s">
        <v>278</v>
      </c>
      <c r="O429" t="s">
        <v>440</v>
      </c>
      <c r="P429" t="s">
        <v>279</v>
      </c>
      <c r="Q429" t="s">
        <v>519</v>
      </c>
      <c r="R429" s="34" t="s">
        <v>544</v>
      </c>
      <c r="S429" s="39" t="s">
        <v>536</v>
      </c>
      <c r="T429" s="34" t="s">
        <v>443</v>
      </c>
      <c r="U429" t="s">
        <v>551</v>
      </c>
      <c r="V429" t="s">
        <v>522</v>
      </c>
      <c r="W429" t="s">
        <v>446</v>
      </c>
      <c r="X429" t="s">
        <v>447</v>
      </c>
      <c r="Y429" s="34" t="s">
        <v>547</v>
      </c>
      <c r="Z429" s="34" t="s">
        <v>524</v>
      </c>
      <c r="AA429" s="34" t="s">
        <v>450</v>
      </c>
      <c r="AB429" t="s">
        <v>525</v>
      </c>
      <c r="AC429" s="34" t="s">
        <v>207</v>
      </c>
      <c r="AD429" s="35">
        <v>0.1</v>
      </c>
    </row>
    <row r="430" spans="1:30" x14ac:dyDescent="0.25">
      <c r="A430" t="s">
        <v>207</v>
      </c>
      <c r="B430" s="34" t="s">
        <v>552</v>
      </c>
      <c r="C430" s="34" t="s">
        <v>550</v>
      </c>
      <c r="D430" s="34" t="str">
        <f t="shared" si="12"/>
        <v>MCI026-2016</v>
      </c>
      <c r="E430" s="34" t="s">
        <v>552</v>
      </c>
      <c r="F430" s="34" t="s">
        <v>543</v>
      </c>
      <c r="G430" s="34" t="s">
        <v>173</v>
      </c>
      <c r="H430" s="50">
        <v>36.539792810100003</v>
      </c>
      <c r="I430" s="50">
        <v>-75.953385689000001</v>
      </c>
      <c r="J430" s="51">
        <v>2</v>
      </c>
      <c r="K430" s="51">
        <v>2016</v>
      </c>
      <c r="L430" s="2">
        <v>42578</v>
      </c>
      <c r="M430" s="51">
        <v>1</v>
      </c>
      <c r="N430" s="34" t="s">
        <v>278</v>
      </c>
      <c r="O430" s="34" t="s">
        <v>527</v>
      </c>
      <c r="P430" s="34" t="s">
        <v>473</v>
      </c>
      <c r="Q430" s="34" t="s">
        <v>519</v>
      </c>
      <c r="S430" s="52" t="s">
        <v>512</v>
      </c>
      <c r="U430" s="34" t="s">
        <v>551</v>
      </c>
      <c r="V430" s="34" t="s">
        <v>456</v>
      </c>
      <c r="W430" s="34" t="s">
        <v>446</v>
      </c>
      <c r="X430" s="34" t="s">
        <v>447</v>
      </c>
      <c r="AB430" s="34" t="s">
        <v>525</v>
      </c>
      <c r="AC430" s="34" t="s">
        <v>207</v>
      </c>
    </row>
    <row r="431" spans="1:30" x14ac:dyDescent="0.25">
      <c r="A431" t="s">
        <v>207</v>
      </c>
      <c r="B431" t="s">
        <v>553</v>
      </c>
      <c r="C431" t="s">
        <v>554</v>
      </c>
      <c r="D431" s="34" t="str">
        <f t="shared" si="12"/>
        <v>MCI026-2013</v>
      </c>
      <c r="E431" t="s">
        <v>553</v>
      </c>
      <c r="F431" t="s">
        <v>543</v>
      </c>
      <c r="G431" t="s">
        <v>173</v>
      </c>
      <c r="H431" s="50">
        <v>36.539807711400002</v>
      </c>
      <c r="I431" s="50">
        <v>-75.953776876500001</v>
      </c>
      <c r="J431" s="51">
        <v>1</v>
      </c>
      <c r="K431" s="51">
        <v>2013</v>
      </c>
      <c r="L431" s="2">
        <v>41403</v>
      </c>
      <c r="M431" s="51">
        <v>1</v>
      </c>
      <c r="N431" s="2" t="s">
        <v>278</v>
      </c>
      <c r="O431" t="s">
        <v>440</v>
      </c>
      <c r="P431" t="s">
        <v>279</v>
      </c>
      <c r="Q431" t="s">
        <v>519</v>
      </c>
      <c r="R431" s="34" t="s">
        <v>544</v>
      </c>
      <c r="S431" s="53" t="s">
        <v>555</v>
      </c>
      <c r="T431" s="34" t="s">
        <v>443</v>
      </c>
      <c r="U431" t="s">
        <v>551</v>
      </c>
      <c r="V431" t="s">
        <v>522</v>
      </c>
      <c r="W431" t="s">
        <v>446</v>
      </c>
      <c r="X431" t="s">
        <v>447</v>
      </c>
      <c r="Y431" s="34" t="s">
        <v>547</v>
      </c>
      <c r="Z431" s="34" t="s">
        <v>524</v>
      </c>
      <c r="AA431" s="34" t="s">
        <v>450</v>
      </c>
      <c r="AB431" t="s">
        <v>525</v>
      </c>
      <c r="AC431" s="34" t="s">
        <v>207</v>
      </c>
      <c r="AD431" s="35">
        <v>0.2</v>
      </c>
    </row>
    <row r="432" spans="1:30" x14ac:dyDescent="0.25">
      <c r="A432" t="s">
        <v>207</v>
      </c>
      <c r="B432" s="34" t="s">
        <v>556</v>
      </c>
      <c r="C432" s="34" t="s">
        <v>554</v>
      </c>
      <c r="D432" s="34" t="str">
        <f t="shared" si="12"/>
        <v>MCI026-2016</v>
      </c>
      <c r="E432" s="34" t="s">
        <v>556</v>
      </c>
      <c r="F432" s="34" t="s">
        <v>543</v>
      </c>
      <c r="G432" s="34" t="s">
        <v>173</v>
      </c>
      <c r="H432" s="50">
        <v>36.539807711400002</v>
      </c>
      <c r="I432" s="50">
        <v>-75.953776876500001</v>
      </c>
      <c r="J432" s="51">
        <v>2</v>
      </c>
      <c r="K432" s="51">
        <v>2016</v>
      </c>
      <c r="L432" s="2">
        <v>42578</v>
      </c>
      <c r="M432" s="51">
        <v>1</v>
      </c>
      <c r="N432" s="34" t="s">
        <v>278</v>
      </c>
      <c r="O432" s="34" t="s">
        <v>527</v>
      </c>
      <c r="P432" s="34" t="s">
        <v>473</v>
      </c>
      <c r="Q432" s="34" t="s">
        <v>519</v>
      </c>
      <c r="S432" s="52" t="s">
        <v>512</v>
      </c>
      <c r="U432" s="34" t="s">
        <v>551</v>
      </c>
      <c r="V432" s="34" t="s">
        <v>456</v>
      </c>
      <c r="W432" s="34" t="s">
        <v>446</v>
      </c>
      <c r="X432" s="34" t="s">
        <v>447</v>
      </c>
      <c r="AB432" s="34" t="s">
        <v>525</v>
      </c>
      <c r="AC432" s="34" t="s">
        <v>207</v>
      </c>
    </row>
    <row r="433" spans="1:30" x14ac:dyDescent="0.25">
      <c r="A433" t="s">
        <v>207</v>
      </c>
      <c r="B433" t="s">
        <v>557</v>
      </c>
      <c r="C433" t="s">
        <v>558</v>
      </c>
      <c r="D433" s="34" t="str">
        <f t="shared" si="12"/>
        <v>PLD010-2013</v>
      </c>
      <c r="E433" t="s">
        <v>557</v>
      </c>
      <c r="F433" t="s">
        <v>559</v>
      </c>
      <c r="G433" t="s">
        <v>174</v>
      </c>
      <c r="H433" s="50">
        <v>35.6525542985</v>
      </c>
      <c r="I433" s="50">
        <v>-75.479875788599998</v>
      </c>
      <c r="J433" s="51">
        <v>1</v>
      </c>
      <c r="K433" s="51">
        <v>2013</v>
      </c>
      <c r="L433" s="2">
        <v>41396</v>
      </c>
      <c r="M433" s="51">
        <v>1</v>
      </c>
      <c r="N433" s="2" t="s">
        <v>278</v>
      </c>
      <c r="O433" t="s">
        <v>560</v>
      </c>
      <c r="P433" t="s">
        <v>279</v>
      </c>
      <c r="Q433" t="s">
        <v>353</v>
      </c>
      <c r="R433" s="34" t="s">
        <v>441</v>
      </c>
      <c r="S433" s="53" t="s">
        <v>510</v>
      </c>
      <c r="T433" s="34" t="s">
        <v>477</v>
      </c>
      <c r="U433" t="s">
        <v>460</v>
      </c>
      <c r="V433" t="s">
        <v>479</v>
      </c>
      <c r="W433" t="s">
        <v>446</v>
      </c>
      <c r="X433" t="s">
        <v>447</v>
      </c>
      <c r="Y433" s="34" t="s">
        <v>448</v>
      </c>
      <c r="Z433" s="34" t="s">
        <v>449</v>
      </c>
      <c r="AA433" s="34" t="s">
        <v>450</v>
      </c>
      <c r="AB433" t="s">
        <v>483</v>
      </c>
      <c r="AC433" s="34" t="s">
        <v>207</v>
      </c>
      <c r="AD433" s="35">
        <v>0.2</v>
      </c>
    </row>
    <row r="434" spans="1:30" x14ac:dyDescent="0.25">
      <c r="A434" t="s">
        <v>207</v>
      </c>
      <c r="B434" s="34" t="s">
        <v>561</v>
      </c>
      <c r="C434" s="34" t="s">
        <v>558</v>
      </c>
      <c r="D434" s="34" t="str">
        <f t="shared" si="12"/>
        <v>PLD010-2016</v>
      </c>
      <c r="E434" s="34" t="s">
        <v>561</v>
      </c>
      <c r="F434" s="34" t="s">
        <v>559</v>
      </c>
      <c r="G434" s="34" t="s">
        <v>174</v>
      </c>
      <c r="H434" s="50">
        <v>35.6525542985</v>
      </c>
      <c r="I434" s="50">
        <v>-75.479875788599998</v>
      </c>
      <c r="J434" s="51">
        <v>2</v>
      </c>
      <c r="K434" s="51">
        <v>2016</v>
      </c>
      <c r="L434" s="2">
        <v>42569</v>
      </c>
      <c r="M434" s="51">
        <v>1</v>
      </c>
      <c r="N434" s="34" t="s">
        <v>278</v>
      </c>
      <c r="O434" s="34" t="s">
        <v>560</v>
      </c>
      <c r="P434" s="34" t="s">
        <v>279</v>
      </c>
      <c r="Q434" s="34" t="s">
        <v>353</v>
      </c>
      <c r="S434" s="52" t="s">
        <v>454</v>
      </c>
      <c r="U434" s="34" t="s">
        <v>460</v>
      </c>
      <c r="V434" s="34" t="s">
        <v>456</v>
      </c>
      <c r="W434" s="34" t="s">
        <v>446</v>
      </c>
      <c r="X434" s="34" t="s">
        <v>447</v>
      </c>
      <c r="AB434" s="34" t="s">
        <v>483</v>
      </c>
      <c r="AC434" s="34" t="s">
        <v>207</v>
      </c>
    </row>
    <row r="435" spans="1:30" x14ac:dyDescent="0.25">
      <c r="A435" t="s">
        <v>207</v>
      </c>
      <c r="B435" t="s">
        <v>562</v>
      </c>
      <c r="C435" t="s">
        <v>563</v>
      </c>
      <c r="D435" s="34" t="str">
        <f t="shared" si="12"/>
        <v>PLD010-2013</v>
      </c>
      <c r="E435" t="s">
        <v>562</v>
      </c>
      <c r="F435" t="s">
        <v>559</v>
      </c>
      <c r="G435" t="s">
        <v>174</v>
      </c>
      <c r="H435" s="50">
        <v>35.653112067000002</v>
      </c>
      <c r="I435" s="50">
        <v>-75.480188443100005</v>
      </c>
      <c r="J435" s="51">
        <v>1</v>
      </c>
      <c r="K435" s="51">
        <v>2013</v>
      </c>
      <c r="L435" s="2">
        <v>41396</v>
      </c>
      <c r="M435" s="51">
        <v>1</v>
      </c>
      <c r="N435" s="2" t="s">
        <v>278</v>
      </c>
      <c r="O435" t="s">
        <v>560</v>
      </c>
      <c r="P435" t="s">
        <v>279</v>
      </c>
      <c r="Q435" t="s">
        <v>353</v>
      </c>
      <c r="R435" s="34" t="s">
        <v>441</v>
      </c>
      <c r="S435" s="53" t="s">
        <v>504</v>
      </c>
      <c r="T435" s="34" t="s">
        <v>477</v>
      </c>
      <c r="U435" t="s">
        <v>460</v>
      </c>
      <c r="V435" t="s">
        <v>479</v>
      </c>
      <c r="W435" t="s">
        <v>446</v>
      </c>
      <c r="X435" t="s">
        <v>447</v>
      </c>
      <c r="Y435" s="34" t="s">
        <v>448</v>
      </c>
      <c r="Z435" s="34" t="s">
        <v>449</v>
      </c>
      <c r="AA435" s="34" t="s">
        <v>450</v>
      </c>
      <c r="AB435" t="s">
        <v>483</v>
      </c>
      <c r="AC435" s="34" t="s">
        <v>207</v>
      </c>
      <c r="AD435" s="35">
        <v>0.4</v>
      </c>
    </row>
    <row r="436" spans="1:30" x14ac:dyDescent="0.25">
      <c r="A436" t="s">
        <v>207</v>
      </c>
      <c r="B436" s="34" t="s">
        <v>564</v>
      </c>
      <c r="C436" s="34" t="s">
        <v>563</v>
      </c>
      <c r="D436" s="34" t="str">
        <f t="shared" si="12"/>
        <v>PLD010-2016</v>
      </c>
      <c r="E436" s="34" t="s">
        <v>564</v>
      </c>
      <c r="F436" s="34" t="s">
        <v>559</v>
      </c>
      <c r="G436" s="34" t="s">
        <v>174</v>
      </c>
      <c r="H436" s="50">
        <v>35.653112067000002</v>
      </c>
      <c r="I436" s="50">
        <v>-75.480188443100005</v>
      </c>
      <c r="J436" s="51">
        <v>2</v>
      </c>
      <c r="K436" s="51">
        <v>2016</v>
      </c>
      <c r="L436" s="2">
        <v>42569</v>
      </c>
      <c r="M436" s="51">
        <v>1</v>
      </c>
      <c r="N436" s="34" t="s">
        <v>278</v>
      </c>
      <c r="O436" s="34" t="s">
        <v>560</v>
      </c>
      <c r="P436" s="34" t="s">
        <v>279</v>
      </c>
      <c r="Q436" s="34" t="s">
        <v>353</v>
      </c>
      <c r="S436" s="52" t="s">
        <v>454</v>
      </c>
      <c r="U436" s="34" t="s">
        <v>460</v>
      </c>
      <c r="V436" s="34" t="s">
        <v>456</v>
      </c>
      <c r="W436" s="34" t="s">
        <v>446</v>
      </c>
      <c r="X436" s="34" t="s">
        <v>447</v>
      </c>
      <c r="AB436" s="34" t="s">
        <v>483</v>
      </c>
      <c r="AC436" s="34" t="s">
        <v>207</v>
      </c>
    </row>
    <row r="437" spans="1:30" x14ac:dyDescent="0.25">
      <c r="A437" t="s">
        <v>207</v>
      </c>
      <c r="B437" t="s">
        <v>565</v>
      </c>
      <c r="C437" t="s">
        <v>566</v>
      </c>
      <c r="D437" s="34" t="str">
        <f t="shared" si="12"/>
        <v>PLD010-2013</v>
      </c>
      <c r="E437" t="s">
        <v>565</v>
      </c>
      <c r="F437" t="s">
        <v>559</v>
      </c>
      <c r="G437" t="s">
        <v>174</v>
      </c>
      <c r="H437" s="50">
        <v>35.652851259199998</v>
      </c>
      <c r="I437" s="50">
        <v>-75.480021176400001</v>
      </c>
      <c r="J437" s="51">
        <v>1</v>
      </c>
      <c r="K437" s="51">
        <v>2013</v>
      </c>
      <c r="L437" s="2">
        <v>41396</v>
      </c>
      <c r="M437" s="51">
        <v>1</v>
      </c>
      <c r="N437" s="2" t="s">
        <v>278</v>
      </c>
      <c r="O437" t="s">
        <v>560</v>
      </c>
      <c r="P437" t="s">
        <v>279</v>
      </c>
      <c r="Q437" t="s">
        <v>353</v>
      </c>
      <c r="R437" s="34" t="s">
        <v>441</v>
      </c>
      <c r="S437" s="53" t="s">
        <v>504</v>
      </c>
      <c r="T437" s="34" t="s">
        <v>477</v>
      </c>
      <c r="U437" t="s">
        <v>460</v>
      </c>
      <c r="V437" t="s">
        <v>479</v>
      </c>
      <c r="W437" t="s">
        <v>446</v>
      </c>
      <c r="X437" t="s">
        <v>447</v>
      </c>
      <c r="Y437" s="34" t="s">
        <v>448</v>
      </c>
      <c r="Z437" s="34" t="s">
        <v>449</v>
      </c>
      <c r="AA437" s="34" t="s">
        <v>450</v>
      </c>
      <c r="AB437" t="s">
        <v>483</v>
      </c>
      <c r="AC437" s="34" t="s">
        <v>207</v>
      </c>
      <c r="AD437" s="35">
        <v>0.2</v>
      </c>
    </row>
    <row r="438" spans="1:30" x14ac:dyDescent="0.25">
      <c r="A438" t="s">
        <v>207</v>
      </c>
      <c r="B438" s="34" t="s">
        <v>567</v>
      </c>
      <c r="C438" s="34" t="s">
        <v>566</v>
      </c>
      <c r="D438" s="34" t="str">
        <f t="shared" si="12"/>
        <v>PLD010-2016</v>
      </c>
      <c r="E438" s="34" t="s">
        <v>567</v>
      </c>
      <c r="F438" s="34" t="s">
        <v>559</v>
      </c>
      <c r="G438" s="34" t="s">
        <v>174</v>
      </c>
      <c r="H438" s="50">
        <v>35.652851259199998</v>
      </c>
      <c r="I438" s="50">
        <v>-75.480021176400001</v>
      </c>
      <c r="J438" s="51">
        <v>2</v>
      </c>
      <c r="K438" s="51">
        <v>2016</v>
      </c>
      <c r="L438" s="2">
        <v>42569</v>
      </c>
      <c r="M438" s="51">
        <v>1</v>
      </c>
      <c r="N438" s="34" t="s">
        <v>278</v>
      </c>
      <c r="O438" s="34" t="s">
        <v>560</v>
      </c>
      <c r="P438" s="34" t="s">
        <v>279</v>
      </c>
      <c r="Q438" s="34" t="s">
        <v>353</v>
      </c>
      <c r="S438" s="52" t="s">
        <v>454</v>
      </c>
      <c r="U438" s="34" t="s">
        <v>460</v>
      </c>
      <c r="V438" s="34" t="s">
        <v>456</v>
      </c>
      <c r="W438" s="34" t="s">
        <v>446</v>
      </c>
      <c r="X438" s="34" t="s">
        <v>447</v>
      </c>
      <c r="AB438" s="34" t="s">
        <v>483</v>
      </c>
      <c r="AC438" s="34" t="s">
        <v>207</v>
      </c>
    </row>
    <row r="439" spans="1:30" x14ac:dyDescent="0.25">
      <c r="A439" t="s">
        <v>207</v>
      </c>
      <c r="B439" t="s">
        <v>568</v>
      </c>
      <c r="C439" t="s">
        <v>569</v>
      </c>
      <c r="D439" s="34" t="str">
        <f t="shared" si="12"/>
        <v>RRV013-2013</v>
      </c>
      <c r="E439" t="s">
        <v>568</v>
      </c>
      <c r="F439" t="s">
        <v>570</v>
      </c>
      <c r="G439" t="s">
        <v>175</v>
      </c>
      <c r="H439" s="50">
        <v>35.934493271299999</v>
      </c>
      <c r="I439" s="50">
        <v>-76.711179271899994</v>
      </c>
      <c r="J439" s="51">
        <v>1</v>
      </c>
      <c r="K439" s="51">
        <v>2013</v>
      </c>
      <c r="L439" s="2">
        <v>41393</v>
      </c>
      <c r="M439" s="51">
        <v>1</v>
      </c>
      <c r="N439" s="2" t="s">
        <v>275</v>
      </c>
      <c r="O439" t="s">
        <v>571</v>
      </c>
      <c r="P439" t="s">
        <v>473</v>
      </c>
      <c r="Q439" t="s">
        <v>572</v>
      </c>
      <c r="R439" s="34" t="s">
        <v>573</v>
      </c>
      <c r="S439" s="53" t="s">
        <v>536</v>
      </c>
      <c r="T439" s="34" t="s">
        <v>477</v>
      </c>
      <c r="U439" t="s">
        <v>574</v>
      </c>
      <c r="V439" t="s">
        <v>575</v>
      </c>
      <c r="W439" t="s">
        <v>446</v>
      </c>
      <c r="X439" t="s">
        <v>447</v>
      </c>
      <c r="Y439" s="34" t="s">
        <v>576</v>
      </c>
      <c r="Z439" s="34" t="s">
        <v>577</v>
      </c>
      <c r="AA439" s="34" t="s">
        <v>578</v>
      </c>
      <c r="AB439" t="s">
        <v>579</v>
      </c>
      <c r="AC439" s="34" t="s">
        <v>207</v>
      </c>
      <c r="AD439" s="35">
        <v>0</v>
      </c>
    </row>
    <row r="440" spans="1:30" x14ac:dyDescent="0.25">
      <c r="A440" t="s">
        <v>207</v>
      </c>
      <c r="B440" s="34" t="s">
        <v>580</v>
      </c>
      <c r="C440" s="34" t="s">
        <v>569</v>
      </c>
      <c r="D440" s="34" t="str">
        <f t="shared" si="12"/>
        <v>RRV013-2016</v>
      </c>
      <c r="E440" s="34" t="s">
        <v>580</v>
      </c>
      <c r="F440" s="34" t="s">
        <v>570</v>
      </c>
      <c r="G440" s="34" t="s">
        <v>175</v>
      </c>
      <c r="H440" s="50">
        <v>35.934493271299999</v>
      </c>
      <c r="I440" s="50">
        <v>-76.711179271899994</v>
      </c>
      <c r="J440" s="51">
        <v>2</v>
      </c>
      <c r="K440" s="51">
        <v>2016</v>
      </c>
      <c r="L440" s="2">
        <v>42563</v>
      </c>
      <c r="M440" s="51">
        <v>1</v>
      </c>
      <c r="N440" s="34" t="s">
        <v>275</v>
      </c>
      <c r="O440" s="34" t="s">
        <v>571</v>
      </c>
      <c r="P440" s="34" t="s">
        <v>473</v>
      </c>
      <c r="Q440" s="34" t="s">
        <v>572</v>
      </c>
      <c r="S440" s="52" t="s">
        <v>581</v>
      </c>
      <c r="U440" s="34" t="s">
        <v>574</v>
      </c>
      <c r="V440" s="34" t="s">
        <v>487</v>
      </c>
      <c r="W440" s="34" t="s">
        <v>446</v>
      </c>
      <c r="X440" s="34" t="s">
        <v>447</v>
      </c>
      <c r="AB440" s="34" t="s">
        <v>579</v>
      </c>
      <c r="AC440" s="34" t="s">
        <v>207</v>
      </c>
    </row>
    <row r="441" spans="1:30" x14ac:dyDescent="0.25">
      <c r="A441" t="s">
        <v>207</v>
      </c>
      <c r="B441" t="s">
        <v>582</v>
      </c>
      <c r="C441" t="s">
        <v>583</v>
      </c>
      <c r="D441" s="34" t="str">
        <f t="shared" si="12"/>
        <v>RRV013-2013</v>
      </c>
      <c r="E441" t="s">
        <v>582</v>
      </c>
      <c r="F441" t="s">
        <v>570</v>
      </c>
      <c r="G441" t="s">
        <v>175</v>
      </c>
      <c r="H441" s="50">
        <v>35.934489636999999</v>
      </c>
      <c r="I441" s="50">
        <v>-76.711434140799994</v>
      </c>
      <c r="J441" s="51">
        <v>1</v>
      </c>
      <c r="K441" s="51">
        <v>2013</v>
      </c>
      <c r="L441" s="2">
        <v>41393</v>
      </c>
      <c r="M441" s="51">
        <v>1</v>
      </c>
      <c r="N441" s="2" t="s">
        <v>275</v>
      </c>
      <c r="O441" t="s">
        <v>571</v>
      </c>
      <c r="P441" t="s">
        <v>473</v>
      </c>
      <c r="Q441" t="s">
        <v>572</v>
      </c>
      <c r="R441" s="34" t="s">
        <v>573</v>
      </c>
      <c r="S441" s="53" t="s">
        <v>584</v>
      </c>
      <c r="T441" s="34" t="s">
        <v>477</v>
      </c>
      <c r="U441" t="s">
        <v>585</v>
      </c>
      <c r="V441" t="s">
        <v>586</v>
      </c>
      <c r="W441" t="s">
        <v>446</v>
      </c>
      <c r="X441" t="s">
        <v>447</v>
      </c>
      <c r="Y441" s="34" t="s">
        <v>576</v>
      </c>
      <c r="Z441" s="34" t="s">
        <v>577</v>
      </c>
      <c r="AA441" s="34" t="s">
        <v>578</v>
      </c>
      <c r="AB441" t="s">
        <v>579</v>
      </c>
      <c r="AC441" s="34" t="s">
        <v>207</v>
      </c>
      <c r="AD441" s="35">
        <v>0</v>
      </c>
    </row>
    <row r="442" spans="1:30" x14ac:dyDescent="0.25">
      <c r="A442" t="s">
        <v>207</v>
      </c>
      <c r="B442" s="34" t="s">
        <v>587</v>
      </c>
      <c r="C442" s="34" t="s">
        <v>583</v>
      </c>
      <c r="D442" s="34" t="str">
        <f t="shared" si="12"/>
        <v>RRV013-2016</v>
      </c>
      <c r="E442" s="34" t="s">
        <v>587</v>
      </c>
      <c r="F442" s="34" t="s">
        <v>570</v>
      </c>
      <c r="G442" s="34" t="s">
        <v>175</v>
      </c>
      <c r="H442" s="50">
        <v>35.934489636999999</v>
      </c>
      <c r="I442" s="50">
        <v>-76.711434140799994</v>
      </c>
      <c r="J442" s="51">
        <v>2</v>
      </c>
      <c r="K442" s="51">
        <v>2016</v>
      </c>
      <c r="L442" s="2">
        <v>42563</v>
      </c>
      <c r="M442" s="51">
        <v>1</v>
      </c>
      <c r="N442" s="34" t="s">
        <v>275</v>
      </c>
      <c r="O442" s="34" t="s">
        <v>571</v>
      </c>
      <c r="P442" s="34" t="s">
        <v>473</v>
      </c>
      <c r="Q442" s="34" t="s">
        <v>572</v>
      </c>
      <c r="S442" s="52" t="s">
        <v>581</v>
      </c>
      <c r="U442" s="34" t="s">
        <v>585</v>
      </c>
      <c r="V442" s="34" t="s">
        <v>487</v>
      </c>
      <c r="W442" s="34" t="s">
        <v>446</v>
      </c>
      <c r="X442" s="34" t="s">
        <v>447</v>
      </c>
      <c r="AB442" s="34" t="s">
        <v>579</v>
      </c>
      <c r="AC442" s="34" t="s">
        <v>207</v>
      </c>
    </row>
    <row r="443" spans="1:30" x14ac:dyDescent="0.25">
      <c r="A443" t="s">
        <v>207</v>
      </c>
      <c r="B443" t="s">
        <v>588</v>
      </c>
      <c r="C443" t="s">
        <v>589</v>
      </c>
      <c r="D443" s="34" t="str">
        <f t="shared" si="12"/>
        <v>RRV013-2013</v>
      </c>
      <c r="E443" t="s">
        <v>588</v>
      </c>
      <c r="F443" t="s">
        <v>570</v>
      </c>
      <c r="G443" t="s">
        <v>175</v>
      </c>
      <c r="H443" s="50">
        <v>35.934269713900001</v>
      </c>
      <c r="I443" s="50">
        <v>-76.711684345699993</v>
      </c>
      <c r="J443" s="51">
        <v>1</v>
      </c>
      <c r="K443" s="51">
        <v>2013</v>
      </c>
      <c r="L443" s="2">
        <v>41393</v>
      </c>
      <c r="M443" s="51">
        <v>1</v>
      </c>
      <c r="N443" s="2" t="s">
        <v>275</v>
      </c>
      <c r="O443" t="s">
        <v>571</v>
      </c>
      <c r="P443" t="s">
        <v>473</v>
      </c>
      <c r="Q443" t="s">
        <v>572</v>
      </c>
      <c r="R443" s="34" t="s">
        <v>573</v>
      </c>
      <c r="S443" s="53" t="s">
        <v>504</v>
      </c>
      <c r="T443" s="34" t="s">
        <v>477</v>
      </c>
      <c r="U443" t="s">
        <v>590</v>
      </c>
      <c r="V443" t="s">
        <v>575</v>
      </c>
      <c r="W443" t="s">
        <v>446</v>
      </c>
      <c r="X443" t="s">
        <v>447</v>
      </c>
      <c r="Y443" s="34" t="s">
        <v>576</v>
      </c>
      <c r="Z443" s="34" t="s">
        <v>577</v>
      </c>
      <c r="AA443" s="34" t="s">
        <v>578</v>
      </c>
      <c r="AB443" t="s">
        <v>579</v>
      </c>
      <c r="AC443" s="34" t="s">
        <v>207</v>
      </c>
      <c r="AD443" s="35">
        <v>0</v>
      </c>
    </row>
    <row r="444" spans="1:30" x14ac:dyDescent="0.25">
      <c r="A444" t="s">
        <v>207</v>
      </c>
      <c r="B444" s="34" t="s">
        <v>591</v>
      </c>
      <c r="C444" s="34" t="s">
        <v>589</v>
      </c>
      <c r="D444" s="34" t="str">
        <f t="shared" si="12"/>
        <v>RRV013-2016</v>
      </c>
      <c r="E444" s="34" t="s">
        <v>591</v>
      </c>
      <c r="F444" s="34" t="s">
        <v>570</v>
      </c>
      <c r="G444" s="34" t="s">
        <v>175</v>
      </c>
      <c r="H444" s="50">
        <v>35.934269713900001</v>
      </c>
      <c r="I444" s="50">
        <v>-76.711684345699993</v>
      </c>
      <c r="J444" s="51">
        <v>2</v>
      </c>
      <c r="K444" s="51">
        <v>2016</v>
      </c>
      <c r="L444" s="2">
        <v>42563</v>
      </c>
      <c r="M444" s="51">
        <v>1</v>
      </c>
      <c r="N444" s="34" t="s">
        <v>275</v>
      </c>
      <c r="O444" s="34" t="s">
        <v>571</v>
      </c>
      <c r="P444" s="34" t="s">
        <v>473</v>
      </c>
      <c r="Q444" s="34" t="s">
        <v>572</v>
      </c>
      <c r="S444" s="52" t="s">
        <v>592</v>
      </c>
      <c r="U444" s="34" t="s">
        <v>590</v>
      </c>
      <c r="V444" s="34" t="s">
        <v>487</v>
      </c>
      <c r="W444" s="34" t="s">
        <v>446</v>
      </c>
      <c r="X444" s="34" t="s">
        <v>447</v>
      </c>
      <c r="AB444" s="34" t="s">
        <v>579</v>
      </c>
      <c r="AC444" s="34" t="s">
        <v>207</v>
      </c>
    </row>
    <row r="445" spans="1:30" x14ac:dyDescent="0.25">
      <c r="A445" t="s">
        <v>207</v>
      </c>
      <c r="B445" t="s">
        <v>593</v>
      </c>
      <c r="C445" t="s">
        <v>594</v>
      </c>
      <c r="D445" s="34" t="str">
        <f t="shared" si="12"/>
        <v>SWQ000-2013</v>
      </c>
      <c r="E445" t="s">
        <v>593</v>
      </c>
      <c r="F445" t="s">
        <v>595</v>
      </c>
      <c r="G445" t="s">
        <v>176</v>
      </c>
      <c r="H445" s="50">
        <v>35.358501720500001</v>
      </c>
      <c r="I445" s="50">
        <v>-76.265676093600007</v>
      </c>
      <c r="J445" s="51">
        <v>1</v>
      </c>
      <c r="K445" s="51">
        <v>2013</v>
      </c>
      <c r="L445" s="2">
        <v>41410</v>
      </c>
      <c r="M445" s="51">
        <v>1</v>
      </c>
      <c r="N445" s="2" t="s">
        <v>278</v>
      </c>
      <c r="O445" t="s">
        <v>440</v>
      </c>
      <c r="P445" t="s">
        <v>279</v>
      </c>
      <c r="Q445" t="s">
        <v>353</v>
      </c>
      <c r="R445" s="34" t="s">
        <v>441</v>
      </c>
      <c r="S445" s="53" t="s">
        <v>536</v>
      </c>
      <c r="T445" s="34" t="s">
        <v>443</v>
      </c>
      <c r="U445" t="s">
        <v>460</v>
      </c>
      <c r="V445" t="s">
        <v>596</v>
      </c>
      <c r="W445" t="s">
        <v>446</v>
      </c>
      <c r="X445" t="s">
        <v>447</v>
      </c>
      <c r="Y445" s="34" t="s">
        <v>448</v>
      </c>
      <c r="Z445" s="34" t="s">
        <v>449</v>
      </c>
      <c r="AA445" s="34" t="s">
        <v>450</v>
      </c>
      <c r="AB445" t="s">
        <v>451</v>
      </c>
      <c r="AC445" s="34" t="s">
        <v>207</v>
      </c>
      <c r="AD445" s="35">
        <v>0.5</v>
      </c>
    </row>
    <row r="446" spans="1:30" x14ac:dyDescent="0.25">
      <c r="A446" t="s">
        <v>207</v>
      </c>
      <c r="B446" s="34" t="s">
        <v>597</v>
      </c>
      <c r="C446" s="34" t="s">
        <v>594</v>
      </c>
      <c r="D446" s="34" t="str">
        <f t="shared" si="12"/>
        <v>SWQ000-2016</v>
      </c>
      <c r="E446" s="34" t="s">
        <v>597</v>
      </c>
      <c r="F446" s="34" t="s">
        <v>595</v>
      </c>
      <c r="G446" s="34" t="s">
        <v>176</v>
      </c>
      <c r="H446" s="50">
        <v>35.358501720500001</v>
      </c>
      <c r="I446" s="50">
        <v>-76.265676093600007</v>
      </c>
      <c r="J446" s="51">
        <v>2</v>
      </c>
      <c r="K446" s="51">
        <v>2016</v>
      </c>
      <c r="L446" s="2">
        <v>42584</v>
      </c>
      <c r="M446" s="51">
        <v>1</v>
      </c>
      <c r="N446" s="34" t="s">
        <v>278</v>
      </c>
      <c r="O446" s="34" t="s">
        <v>453</v>
      </c>
      <c r="P446" s="34" t="s">
        <v>279</v>
      </c>
      <c r="Q446" s="34" t="s">
        <v>353</v>
      </c>
      <c r="S446" s="52" t="s">
        <v>454</v>
      </c>
      <c r="U446" s="34" t="s">
        <v>598</v>
      </c>
      <c r="V446" s="34" t="s">
        <v>456</v>
      </c>
      <c r="W446" s="34" t="s">
        <v>446</v>
      </c>
      <c r="X446" s="34" t="s">
        <v>447</v>
      </c>
      <c r="AB446" s="34" t="s">
        <v>451</v>
      </c>
      <c r="AC446" s="34" t="s">
        <v>207</v>
      </c>
    </row>
    <row r="447" spans="1:30" x14ac:dyDescent="0.25">
      <c r="A447" t="s">
        <v>207</v>
      </c>
      <c r="B447" t="s">
        <v>599</v>
      </c>
      <c r="C447" t="s">
        <v>600</v>
      </c>
      <c r="D447" s="34" t="str">
        <f t="shared" si="12"/>
        <v>SWQ000-2013</v>
      </c>
      <c r="E447" t="s">
        <v>599</v>
      </c>
      <c r="F447" t="s">
        <v>595</v>
      </c>
      <c r="G447" t="s">
        <v>176</v>
      </c>
      <c r="H447" s="50">
        <v>35.358743964799999</v>
      </c>
      <c r="I447" s="50">
        <v>-76.265789935100003</v>
      </c>
      <c r="J447" s="51">
        <v>1</v>
      </c>
      <c r="K447" s="51">
        <v>2013</v>
      </c>
      <c r="L447" s="2">
        <v>41410</v>
      </c>
      <c r="M447" s="51">
        <v>1</v>
      </c>
      <c r="N447" s="2" t="s">
        <v>278</v>
      </c>
      <c r="O447" t="s">
        <v>440</v>
      </c>
      <c r="P447" t="s">
        <v>279</v>
      </c>
      <c r="Q447" t="s">
        <v>353</v>
      </c>
      <c r="R447" s="34" t="s">
        <v>441</v>
      </c>
      <c r="S447" s="53" t="s">
        <v>536</v>
      </c>
      <c r="T447" s="34" t="s">
        <v>443</v>
      </c>
      <c r="U447" t="s">
        <v>460</v>
      </c>
      <c r="V447" t="s">
        <v>596</v>
      </c>
      <c r="W447" t="s">
        <v>446</v>
      </c>
      <c r="X447" t="s">
        <v>447</v>
      </c>
      <c r="Y447" s="34" t="s">
        <v>448</v>
      </c>
      <c r="Z447" s="34" t="s">
        <v>449</v>
      </c>
      <c r="AA447" s="34" t="s">
        <v>450</v>
      </c>
      <c r="AB447" t="s">
        <v>451</v>
      </c>
      <c r="AC447" s="34" t="s">
        <v>207</v>
      </c>
      <c r="AD447" s="35">
        <v>0.6</v>
      </c>
    </row>
    <row r="448" spans="1:30" x14ac:dyDescent="0.25">
      <c r="A448" t="s">
        <v>207</v>
      </c>
      <c r="B448" s="34" t="s">
        <v>601</v>
      </c>
      <c r="C448" s="34" t="s">
        <v>600</v>
      </c>
      <c r="D448" s="34" t="str">
        <f t="shared" si="12"/>
        <v>SWQ000-2016</v>
      </c>
      <c r="E448" s="34" t="s">
        <v>601</v>
      </c>
      <c r="F448" s="34" t="s">
        <v>595</v>
      </c>
      <c r="G448" s="34" t="s">
        <v>176</v>
      </c>
      <c r="H448" s="50">
        <v>35.358743964799999</v>
      </c>
      <c r="I448" s="50">
        <v>-76.265789935100003</v>
      </c>
      <c r="J448" s="51">
        <v>2</v>
      </c>
      <c r="K448" s="51">
        <v>2016</v>
      </c>
      <c r="L448" s="2">
        <v>42584</v>
      </c>
      <c r="M448" s="51">
        <v>1</v>
      </c>
      <c r="N448" s="34" t="s">
        <v>278</v>
      </c>
      <c r="O448" s="34" t="s">
        <v>453</v>
      </c>
      <c r="P448" s="34" t="s">
        <v>279</v>
      </c>
      <c r="Q448" s="34" t="s">
        <v>353</v>
      </c>
      <c r="S448" s="52" t="s">
        <v>454</v>
      </c>
      <c r="U448" s="34" t="s">
        <v>598</v>
      </c>
      <c r="V448" s="34" t="s">
        <v>456</v>
      </c>
      <c r="W448" s="34" t="s">
        <v>446</v>
      </c>
      <c r="X448" s="34" t="s">
        <v>447</v>
      </c>
      <c r="AB448" s="34" t="s">
        <v>451</v>
      </c>
      <c r="AC448" s="34" t="s">
        <v>207</v>
      </c>
    </row>
    <row r="449" spans="1:30" x14ac:dyDescent="0.25">
      <c r="A449" t="s">
        <v>207</v>
      </c>
      <c r="B449" t="s">
        <v>602</v>
      </c>
      <c r="C449" t="s">
        <v>603</v>
      </c>
      <c r="D449" s="34" t="str">
        <f t="shared" si="12"/>
        <v>SWQ000-2013</v>
      </c>
      <c r="E449" t="s">
        <v>602</v>
      </c>
      <c r="F449" t="s">
        <v>595</v>
      </c>
      <c r="G449" t="s">
        <v>176</v>
      </c>
      <c r="H449" s="50">
        <v>35.358968179599998</v>
      </c>
      <c r="I449" s="50">
        <v>-76.265903495800003</v>
      </c>
      <c r="J449" s="51">
        <v>1</v>
      </c>
      <c r="K449" s="51">
        <v>2013</v>
      </c>
      <c r="L449" s="2">
        <v>41410</v>
      </c>
      <c r="M449" s="51">
        <v>1</v>
      </c>
      <c r="N449" s="2" t="s">
        <v>278</v>
      </c>
      <c r="O449" t="s">
        <v>440</v>
      </c>
      <c r="P449" t="s">
        <v>279</v>
      </c>
      <c r="Q449" t="s">
        <v>353</v>
      </c>
      <c r="R449" s="34" t="s">
        <v>441</v>
      </c>
      <c r="S449" s="53" t="s">
        <v>536</v>
      </c>
      <c r="T449" s="34" t="s">
        <v>443</v>
      </c>
      <c r="U449" t="s">
        <v>460</v>
      </c>
      <c r="V449" t="s">
        <v>596</v>
      </c>
      <c r="W449" t="s">
        <v>446</v>
      </c>
      <c r="X449" t="s">
        <v>447</v>
      </c>
      <c r="Y449" s="34" t="s">
        <v>448</v>
      </c>
      <c r="Z449" s="34" t="s">
        <v>449</v>
      </c>
      <c r="AA449" s="34" t="s">
        <v>450</v>
      </c>
      <c r="AB449" t="s">
        <v>451</v>
      </c>
      <c r="AC449" s="34" t="s">
        <v>207</v>
      </c>
      <c r="AD449" s="35">
        <v>0.5</v>
      </c>
    </row>
    <row r="450" spans="1:30" x14ac:dyDescent="0.25">
      <c r="A450" t="s">
        <v>207</v>
      </c>
      <c r="B450" s="34" t="s">
        <v>604</v>
      </c>
      <c r="C450" s="34" t="s">
        <v>603</v>
      </c>
      <c r="D450" s="34" t="str">
        <f t="shared" si="12"/>
        <v>SWQ000-2016</v>
      </c>
      <c r="E450" s="34" t="s">
        <v>604</v>
      </c>
      <c r="F450" s="34" t="s">
        <v>595</v>
      </c>
      <c r="G450" s="34" t="s">
        <v>176</v>
      </c>
      <c r="H450" s="50">
        <v>35.358968179599998</v>
      </c>
      <c r="I450" s="50">
        <v>-76.265903495800003</v>
      </c>
      <c r="J450" s="51">
        <v>2</v>
      </c>
      <c r="K450" s="51">
        <v>2016</v>
      </c>
      <c r="L450" s="2">
        <v>42584</v>
      </c>
      <c r="M450" s="51">
        <v>1</v>
      </c>
      <c r="N450" s="34" t="s">
        <v>278</v>
      </c>
      <c r="O450" s="34" t="s">
        <v>453</v>
      </c>
      <c r="P450" s="34" t="s">
        <v>279</v>
      </c>
      <c r="Q450" s="34" t="s">
        <v>353</v>
      </c>
      <c r="S450" s="52" t="s">
        <v>454</v>
      </c>
      <c r="U450" s="34" t="s">
        <v>598</v>
      </c>
      <c r="V450" s="34" t="s">
        <v>456</v>
      </c>
      <c r="W450" s="34" t="s">
        <v>446</v>
      </c>
      <c r="X450" s="34" t="s">
        <v>447</v>
      </c>
      <c r="AB450" s="34" t="s">
        <v>451</v>
      </c>
      <c r="AC450" s="34" t="s">
        <v>207</v>
      </c>
    </row>
  </sheetData>
  <autoFilter ref="A1:AD450" xr:uid="{00000000-0001-0000-0100-000000000000}">
    <sortState xmlns:xlrd2="http://schemas.microsoft.com/office/spreadsheetml/2017/richdata2" ref="A2:AD450">
      <sortCondition ref="A1:A450"/>
    </sortState>
  </autoFilter>
  <pageMargins left="0.7" right="0.7" top="0.75" bottom="0.75" header="0.3" footer="0.3"/>
  <pageSetup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31C09-38A9-4134-BE1E-FFAD75A778C3}">
  <dimension ref="A2:H95"/>
  <sheetViews>
    <sheetView workbookViewId="0">
      <selection activeCell="B5" sqref="B5"/>
    </sheetView>
  </sheetViews>
  <sheetFormatPr defaultRowHeight="15" x14ac:dyDescent="0.25"/>
  <cols>
    <col min="2" max="2" width="128.7109375" customWidth="1"/>
    <col min="3" max="3" width="14.5703125" customWidth="1"/>
    <col min="4" max="4" width="39" customWidth="1"/>
  </cols>
  <sheetData>
    <row r="2" spans="1:2" x14ac:dyDescent="0.25">
      <c r="A2" s="26"/>
      <c r="B2" t="s">
        <v>657</v>
      </c>
    </row>
    <row r="3" spans="1:2" x14ac:dyDescent="0.25">
      <c r="A3" s="75" t="s">
        <v>181</v>
      </c>
      <c r="B3" t="s">
        <v>656</v>
      </c>
    </row>
    <row r="4" spans="1:2" x14ac:dyDescent="0.25">
      <c r="A4" s="3"/>
    </row>
    <row r="5" spans="1:2" ht="56.25" x14ac:dyDescent="0.3">
      <c r="B5" s="8" t="s">
        <v>31</v>
      </c>
    </row>
    <row r="6" spans="1:2" x14ac:dyDescent="0.25">
      <c r="B6" t="s">
        <v>38</v>
      </c>
    </row>
    <row r="8" spans="1:2" x14ac:dyDescent="0.25">
      <c r="B8" s="10" t="s">
        <v>36</v>
      </c>
    </row>
    <row r="9" spans="1:2" x14ac:dyDescent="0.25">
      <c r="B9" s="10" t="s">
        <v>35</v>
      </c>
    </row>
    <row r="10" spans="1:2" x14ac:dyDescent="0.25">
      <c r="B10" s="10" t="s">
        <v>37</v>
      </c>
    </row>
    <row r="11" spans="1:2" x14ac:dyDescent="0.25">
      <c r="B11" s="10" t="s">
        <v>34</v>
      </c>
    </row>
    <row r="13" spans="1:2" x14ac:dyDescent="0.25">
      <c r="B13" s="10" t="s">
        <v>46</v>
      </c>
    </row>
    <row r="14" spans="1:2" x14ac:dyDescent="0.25">
      <c r="B14" t="s">
        <v>47</v>
      </c>
    </row>
    <row r="16" spans="1:2" x14ac:dyDescent="0.25">
      <c r="B16" t="s">
        <v>58</v>
      </c>
    </row>
    <row r="17" spans="2:2" x14ac:dyDescent="0.25">
      <c r="B17" t="s">
        <v>59</v>
      </c>
    </row>
    <row r="19" spans="2:2" x14ac:dyDescent="0.25">
      <c r="B19" s="12" t="s">
        <v>32</v>
      </c>
    </row>
    <row r="20" spans="2:2" x14ac:dyDescent="0.25">
      <c r="B20" s="13" t="s">
        <v>39</v>
      </c>
    </row>
    <row r="22" spans="2:2" x14ac:dyDescent="0.25">
      <c r="B22" t="s">
        <v>40</v>
      </c>
    </row>
    <row r="31" spans="2:2" x14ac:dyDescent="0.25">
      <c r="B31" t="s">
        <v>44</v>
      </c>
    </row>
    <row r="42" spans="4:4" x14ac:dyDescent="0.25">
      <c r="D42" t="s">
        <v>41</v>
      </c>
    </row>
    <row r="55" spans="2:2" x14ac:dyDescent="0.25">
      <c r="B55" t="s">
        <v>48</v>
      </c>
    </row>
    <row r="58" spans="2:2" x14ac:dyDescent="0.25">
      <c r="B58" t="s">
        <v>55</v>
      </c>
    </row>
    <row r="59" spans="2:2" x14ac:dyDescent="0.25">
      <c r="B59" t="s">
        <v>56</v>
      </c>
    </row>
    <row r="61" spans="2:2" x14ac:dyDescent="0.25">
      <c r="B61" t="s">
        <v>639</v>
      </c>
    </row>
    <row r="62" spans="2:2" x14ac:dyDescent="0.25">
      <c r="B62" t="s">
        <v>703</v>
      </c>
    </row>
    <row r="64" spans="2:2" x14ac:dyDescent="0.25">
      <c r="B64" t="s">
        <v>650</v>
      </c>
    </row>
    <row r="69" spans="2:2" x14ac:dyDescent="0.25">
      <c r="B69" t="s">
        <v>748</v>
      </c>
    </row>
    <row r="70" spans="2:2" x14ac:dyDescent="0.25">
      <c r="B70" t="s">
        <v>749</v>
      </c>
    </row>
    <row r="88" spans="2:8" x14ac:dyDescent="0.25">
      <c r="B88" t="s">
        <v>753</v>
      </c>
      <c r="D88" t="s">
        <v>755</v>
      </c>
    </row>
    <row r="89" spans="2:8" x14ac:dyDescent="0.25">
      <c r="B89" s="83" t="s">
        <v>754</v>
      </c>
      <c r="D89" s="10" t="s">
        <v>766</v>
      </c>
      <c r="E89" t="s">
        <v>763</v>
      </c>
    </row>
    <row r="90" spans="2:8" x14ac:dyDescent="0.25">
      <c r="B90" t="s">
        <v>755</v>
      </c>
      <c r="D90" t="s">
        <v>765</v>
      </c>
      <c r="E90" t="s">
        <v>756</v>
      </c>
      <c r="G90" t="s">
        <v>764</v>
      </c>
    </row>
    <row r="91" spans="2:8" x14ac:dyDescent="0.25">
      <c r="E91" t="s">
        <v>761</v>
      </c>
      <c r="F91" t="s">
        <v>762</v>
      </c>
      <c r="G91" t="s">
        <v>761</v>
      </c>
      <c r="H91" t="s">
        <v>762</v>
      </c>
    </row>
    <row r="92" spans="2:8" x14ac:dyDescent="0.25">
      <c r="D92" t="s">
        <v>757</v>
      </c>
      <c r="E92">
        <v>0</v>
      </c>
      <c r="F92">
        <v>0.75</v>
      </c>
      <c r="G92">
        <f>E92*1000</f>
        <v>0</v>
      </c>
      <c r="H92">
        <f>F92*1000</f>
        <v>750</v>
      </c>
    </row>
    <row r="93" spans="2:8" x14ac:dyDescent="0.25">
      <c r="D93" t="s">
        <v>758</v>
      </c>
      <c r="E93">
        <v>0.75</v>
      </c>
      <c r="F93">
        <v>1.5</v>
      </c>
      <c r="G93">
        <f t="shared" ref="G93:H95" si="0">E93*1000</f>
        <v>750</v>
      </c>
      <c r="H93">
        <f t="shared" si="0"/>
        <v>1500</v>
      </c>
    </row>
    <row r="94" spans="2:8" x14ac:dyDescent="0.25">
      <c r="D94" t="s">
        <v>759</v>
      </c>
      <c r="E94">
        <v>1.5</v>
      </c>
      <c r="F94">
        <v>3</v>
      </c>
      <c r="G94">
        <f t="shared" si="0"/>
        <v>1500</v>
      </c>
      <c r="H94">
        <f t="shared" si="0"/>
        <v>3000</v>
      </c>
    </row>
    <row r="95" spans="2:8" x14ac:dyDescent="0.25">
      <c r="D95" t="s">
        <v>760</v>
      </c>
      <c r="E95">
        <v>3</v>
      </c>
      <c r="F95">
        <v>7.5</v>
      </c>
      <c r="G95">
        <f t="shared" si="0"/>
        <v>3000</v>
      </c>
      <c r="H95">
        <f t="shared" si="0"/>
        <v>7500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soils raw data</vt:lpstr>
      <vt:lpstr>water raw data</vt:lpstr>
      <vt:lpstr>site infoNC</vt:lpstr>
      <vt:lpstr>units conversion info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Gianopulos, Kristie</dc:creator>
  <cp:lastModifiedBy>Gianopulos, Kristie</cp:lastModifiedBy>
  <dcterms:created xsi:type="dcterms:W3CDTF">2015-06-05T18:17:20Z</dcterms:created>
  <dcterms:modified xsi:type="dcterms:W3CDTF">2024-10-15T12:59:45Z</dcterms:modified>
</cp:coreProperties>
</file>